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 firstSheet="2" activeTab="5"/>
  </bookViews>
  <sheets>
    <sheet name="DADOS" sheetId="1" r:id="rId1"/>
    <sheet name="EMT" sheetId="2" r:id="rId2"/>
    <sheet name="APAC" sheetId="3" r:id="rId3"/>
    <sheet name="FISCAL DE PÁTIO" sheetId="5" r:id="rId4"/>
    <sheet name="GESTOR SEGURANÇA OPERACIONAL" sheetId="6" r:id="rId5"/>
    <sheet name="RESUMO" sheetId="4" r:id="rId6"/>
  </sheets>
  <definedNames>
    <definedName name="_xlnm.Print_Area" localSheetId="2">APAC!$A$1:$G$104</definedName>
    <definedName name="_xlnm.Print_Area" localSheetId="0">DADOS!$A$1:$F$35</definedName>
    <definedName name="_xlnm.Print_Area" localSheetId="1">EMT!$A$1:$I$63</definedName>
    <definedName name="_xlnm.Print_Area" localSheetId="5">RESUMO!$A$1:$H$33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2" i="6"/>
  <c r="B101"/>
  <c r="B96"/>
  <c r="B94"/>
  <c r="F87"/>
  <c r="E87"/>
  <c r="G87" s="1"/>
  <c r="D87"/>
  <c r="G86"/>
  <c r="F86"/>
  <c r="E86"/>
  <c r="D88" s="1"/>
  <c r="G85"/>
  <c r="G84"/>
  <c r="G83"/>
  <c r="G82"/>
  <c r="G81"/>
  <c r="G80"/>
  <c r="G79"/>
  <c r="E74"/>
  <c r="F74" s="1"/>
  <c r="G73"/>
  <c r="F73"/>
  <c r="E73"/>
  <c r="G72"/>
  <c r="F72"/>
  <c r="E72"/>
  <c r="E71"/>
  <c r="F71" s="1"/>
  <c r="G71" s="1"/>
  <c r="E70"/>
  <c r="F70" s="1"/>
  <c r="G69"/>
  <c r="F69"/>
  <c r="E69"/>
  <c r="E75" s="1"/>
  <c r="G46"/>
  <c r="F46"/>
  <c r="E46"/>
  <c r="G45"/>
  <c r="F45"/>
  <c r="E45"/>
  <c r="F42"/>
  <c r="F43" s="1"/>
  <c r="E42"/>
  <c r="G42" s="1"/>
  <c r="G40"/>
  <c r="F40"/>
  <c r="E40"/>
  <c r="G39"/>
  <c r="F39"/>
  <c r="E39"/>
  <c r="F38"/>
  <c r="G38" s="1"/>
  <c r="E38"/>
  <c r="F32"/>
  <c r="F33" s="1"/>
  <c r="E32"/>
  <c r="G32" s="1"/>
  <c r="E26"/>
  <c r="E27" s="1"/>
  <c r="F25"/>
  <c r="E25"/>
  <c r="D14"/>
  <c r="E14" s="1"/>
  <c r="E13"/>
  <c r="F13" s="1"/>
  <c r="G13" s="1"/>
  <c r="D13"/>
  <c r="F11"/>
  <c r="E11"/>
  <c r="D7"/>
  <c r="F26" s="1"/>
  <c r="F27" s="1"/>
  <c r="B82" i="5"/>
  <c r="B81"/>
  <c r="B76"/>
  <c r="B74"/>
  <c r="F67"/>
  <c r="D67"/>
  <c r="F66"/>
  <c r="E66"/>
  <c r="G66" s="1"/>
  <c r="G65"/>
  <c r="G64"/>
  <c r="G63"/>
  <c r="G62"/>
  <c r="G61"/>
  <c r="G60"/>
  <c r="G59"/>
  <c r="E54"/>
  <c r="E53"/>
  <c r="F53" s="1"/>
  <c r="E52"/>
  <c r="F52" s="1"/>
  <c r="G51"/>
  <c r="F51"/>
  <c r="E51"/>
  <c r="E50"/>
  <c r="F50" s="1"/>
  <c r="E49"/>
  <c r="F45"/>
  <c r="E45"/>
  <c r="G45" s="1"/>
  <c r="F42"/>
  <c r="F43" s="1"/>
  <c r="E42"/>
  <c r="E40"/>
  <c r="E39"/>
  <c r="E38"/>
  <c r="F38" s="1"/>
  <c r="E26"/>
  <c r="F25"/>
  <c r="D14"/>
  <c r="E14" s="1"/>
  <c r="F14" s="1"/>
  <c r="G13"/>
  <c r="F13"/>
  <c r="E13"/>
  <c r="D13"/>
  <c r="E11"/>
  <c r="D7"/>
  <c r="F26" s="1"/>
  <c r="F27" s="1"/>
  <c r="F49" l="1"/>
  <c r="G49" s="1"/>
  <c r="E67"/>
  <c r="G67" s="1"/>
  <c r="G42"/>
  <c r="E55"/>
  <c r="F55" s="1"/>
  <c r="G55" s="1"/>
  <c r="F54"/>
  <c r="G54" s="1"/>
  <c r="F32"/>
  <c r="F33" s="1"/>
  <c r="F34" s="1"/>
  <c r="G53"/>
  <c r="E32"/>
  <c r="F68"/>
  <c r="E46"/>
  <c r="G52"/>
  <c r="D68"/>
  <c r="E25"/>
  <c r="E27" s="1"/>
  <c r="F14" i="6"/>
  <c r="F17" s="1"/>
  <c r="F100" s="1"/>
  <c r="E17"/>
  <c r="E100" s="1"/>
  <c r="E17" i="5"/>
  <c r="E18" s="1"/>
  <c r="E28" i="6"/>
  <c r="G28" s="1"/>
  <c r="G27"/>
  <c r="F28"/>
  <c r="F29" s="1"/>
  <c r="G75"/>
  <c r="E76"/>
  <c r="F75"/>
  <c r="F89"/>
  <c r="G11"/>
  <c r="F88"/>
  <c r="F34"/>
  <c r="E89"/>
  <c r="E34"/>
  <c r="E88"/>
  <c r="G88" s="1"/>
  <c r="E33"/>
  <c r="G33" s="1"/>
  <c r="E43"/>
  <c r="G70"/>
  <c r="G74"/>
  <c r="F39" i="5"/>
  <c r="G39" s="1"/>
  <c r="F28"/>
  <c r="F29" s="1"/>
  <c r="F69"/>
  <c r="G38"/>
  <c r="F11"/>
  <c r="F17" s="1"/>
  <c r="G14"/>
  <c r="E34"/>
  <c r="E33"/>
  <c r="E43"/>
  <c r="G50"/>
  <c r="F14" i="2"/>
  <c r="G27" i="5" l="1"/>
  <c r="E28"/>
  <c r="G28" s="1"/>
  <c r="E56"/>
  <c r="E57" s="1"/>
  <c r="F46"/>
  <c r="G46" s="1"/>
  <c r="G32"/>
  <c r="E68"/>
  <c r="G68" s="1"/>
  <c r="G14" i="6"/>
  <c r="E18"/>
  <c r="E19" s="1"/>
  <c r="F18"/>
  <c r="F19" s="1"/>
  <c r="G17"/>
  <c r="E80" i="5"/>
  <c r="E81" s="1"/>
  <c r="G89" i="6"/>
  <c r="G34"/>
  <c r="E35"/>
  <c r="G35" s="1"/>
  <c r="F101"/>
  <c r="F103" s="1"/>
  <c r="F102"/>
  <c r="F76"/>
  <c r="F77" s="1"/>
  <c r="G43"/>
  <c r="E101"/>
  <c r="E102"/>
  <c r="G100"/>
  <c r="F35"/>
  <c r="F36" s="1"/>
  <c r="F47" s="1"/>
  <c r="E77"/>
  <c r="E29"/>
  <c r="G29" s="1"/>
  <c r="F35" i="5"/>
  <c r="F36" s="1"/>
  <c r="F40"/>
  <c r="E69"/>
  <c r="G11"/>
  <c r="G43"/>
  <c r="F56"/>
  <c r="G56" s="1"/>
  <c r="F80"/>
  <c r="F18"/>
  <c r="F19" s="1"/>
  <c r="G34"/>
  <c r="E35"/>
  <c r="G17"/>
  <c r="G33"/>
  <c r="E19"/>
  <c r="B101" i="3"/>
  <c r="B94"/>
  <c r="E45"/>
  <c r="E46" s="1"/>
  <c r="E42"/>
  <c r="E38"/>
  <c r="E39" s="1"/>
  <c r="E26"/>
  <c r="E25"/>
  <c r="D14"/>
  <c r="E14" s="1"/>
  <c r="D13"/>
  <c r="E13" s="1"/>
  <c r="E11"/>
  <c r="D7"/>
  <c r="I61" i="2"/>
  <c r="B102" i="3" s="1"/>
  <c r="H45" i="2"/>
  <c r="G45"/>
  <c r="F39"/>
  <c r="I37"/>
  <c r="I35"/>
  <c r="I39" s="1"/>
  <c r="F31"/>
  <c r="F43" s="1"/>
  <c r="F47" s="1"/>
  <c r="I29"/>
  <c r="I23"/>
  <c r="I22"/>
  <c r="I31" s="1"/>
  <c r="I18"/>
  <c r="F18"/>
  <c r="F45" s="1"/>
  <c r="G14"/>
  <c r="F42" i="3" l="1"/>
  <c r="G42" s="1"/>
  <c r="E43"/>
  <c r="F32"/>
  <c r="F33" s="1"/>
  <c r="F34" s="1"/>
  <c r="G57" i="5"/>
  <c r="E29"/>
  <c r="G29" s="1"/>
  <c r="G18"/>
  <c r="F57"/>
  <c r="G19" i="6"/>
  <c r="G101"/>
  <c r="G18"/>
  <c r="G102"/>
  <c r="E82" i="5"/>
  <c r="G82" s="1"/>
  <c r="G80"/>
  <c r="E103" i="6"/>
  <c r="G103" s="1"/>
  <c r="E36"/>
  <c r="E67"/>
  <c r="G76"/>
  <c r="G77"/>
  <c r="G19" i="5"/>
  <c r="G40"/>
  <c r="F47"/>
  <c r="G35"/>
  <c r="F81"/>
  <c r="F82"/>
  <c r="G69"/>
  <c r="E36"/>
  <c r="E27" i="3"/>
  <c r="E28" s="1"/>
  <c r="B96"/>
  <c r="F43"/>
  <c r="G43" s="1"/>
  <c r="G11"/>
  <c r="G46"/>
  <c r="F46"/>
  <c r="F13"/>
  <c r="G13" s="1"/>
  <c r="E17"/>
  <c r="E100" s="1"/>
  <c r="F14"/>
  <c r="G14" s="1"/>
  <c r="F25"/>
  <c r="E40"/>
  <c r="F26"/>
  <c r="F45"/>
  <c r="G45" s="1"/>
  <c r="F11"/>
  <c r="E32"/>
  <c r="F38"/>
  <c r="G38" s="1"/>
  <c r="I43" i="2"/>
  <c r="I47" s="1"/>
  <c r="I45"/>
  <c r="F83" i="5" l="1"/>
  <c r="E83"/>
  <c r="G83" s="1"/>
  <c r="G81"/>
  <c r="G36" i="6"/>
  <c r="G47" s="1"/>
  <c r="E47"/>
  <c r="F67"/>
  <c r="F90" s="1"/>
  <c r="F91" s="1"/>
  <c r="E90"/>
  <c r="G36" i="5"/>
  <c r="G47" s="1"/>
  <c r="E47"/>
  <c r="F70"/>
  <c r="F71" s="1"/>
  <c r="E70"/>
  <c r="F35" i="3"/>
  <c r="F36" s="1"/>
  <c r="E18"/>
  <c r="E33"/>
  <c r="G33" s="1"/>
  <c r="G32"/>
  <c r="F27"/>
  <c r="F39"/>
  <c r="G39" s="1"/>
  <c r="F17"/>
  <c r="E29"/>
  <c r="G67" i="6" l="1"/>
  <c r="E34" i="3"/>
  <c r="F94" i="6"/>
  <c r="F95" s="1"/>
  <c r="G90"/>
  <c r="E91"/>
  <c r="F74" i="5"/>
  <c r="F75" s="1"/>
  <c r="E71"/>
  <c r="G70"/>
  <c r="F40" i="3"/>
  <c r="E19"/>
  <c r="E35"/>
  <c r="G35" s="1"/>
  <c r="G34"/>
  <c r="E102"/>
  <c r="E101"/>
  <c r="F18"/>
  <c r="G18" s="1"/>
  <c r="F100"/>
  <c r="G100" s="1"/>
  <c r="F28"/>
  <c r="G28" s="1"/>
  <c r="G27"/>
  <c r="G17"/>
  <c r="F96" i="6" l="1"/>
  <c r="F97" s="1"/>
  <c r="F98" s="1"/>
  <c r="F47" i="3"/>
  <c r="G91" i="6"/>
  <c r="E94"/>
  <c r="E96" s="1"/>
  <c r="G71" i="5"/>
  <c r="E74"/>
  <c r="E76" s="1"/>
  <c r="F76"/>
  <c r="F77" s="1"/>
  <c r="F78" s="1"/>
  <c r="H10" i="4"/>
  <c r="F19" i="3"/>
  <c r="G19" s="1"/>
  <c r="H8" i="4" s="1"/>
  <c r="E103" i="3"/>
  <c r="E36"/>
  <c r="E47" s="1"/>
  <c r="F29"/>
  <c r="G29" s="1"/>
  <c r="F101"/>
  <c r="F102"/>
  <c r="G102" s="1"/>
  <c r="G40"/>
  <c r="F104" i="6" l="1"/>
  <c r="F84" i="5"/>
  <c r="F91" i="3"/>
  <c r="F94" s="1"/>
  <c r="F95" s="1"/>
  <c r="G96" i="6"/>
  <c r="E97"/>
  <c r="G97" s="1"/>
  <c r="G94"/>
  <c r="E95"/>
  <c r="G74" i="5"/>
  <c r="E75"/>
  <c r="G76"/>
  <c r="E77"/>
  <c r="G77" s="1"/>
  <c r="F103" i="3"/>
  <c r="G103" s="1"/>
  <c r="H19" i="4" s="1"/>
  <c r="G101" i="3"/>
  <c r="G36"/>
  <c r="E91"/>
  <c r="G47" l="1"/>
  <c r="H9" i="4" s="1"/>
  <c r="G95" i="6"/>
  <c r="E104"/>
  <c r="G104" s="1"/>
  <c r="E98"/>
  <c r="G98" s="1"/>
  <c r="G75" i="5"/>
  <c r="E78"/>
  <c r="G78" s="1"/>
  <c r="E84"/>
  <c r="G84" s="1"/>
  <c r="H24" i="4"/>
  <c r="G91" i="3"/>
  <c r="E94"/>
  <c r="F96"/>
  <c r="F97" s="1"/>
  <c r="F104" s="1"/>
  <c r="F98" l="1"/>
  <c r="E95"/>
  <c r="G94"/>
  <c r="E96"/>
  <c r="E97" l="1"/>
  <c r="G97" s="1"/>
  <c r="G96"/>
  <c r="G95"/>
  <c r="H11" i="4" l="1"/>
  <c r="H17" s="1"/>
  <c r="H23" s="1"/>
  <c r="E98" i="3"/>
  <c r="G98" s="1"/>
  <c r="E104"/>
  <c r="G104" s="1"/>
  <c r="H25" i="4" l="1"/>
</calcChain>
</file>

<file path=xl/sharedStrings.xml><?xml version="1.0" encoding="utf-8"?>
<sst xmlns="http://schemas.openxmlformats.org/spreadsheetml/2006/main" count="344" uniqueCount="140">
  <si>
    <t>MODELO PROPOSTA DE PREÇOS</t>
  </si>
  <si>
    <t>Planilha de Custos e Formação de Preços</t>
  </si>
  <si>
    <t>Dados</t>
  </si>
  <si>
    <t>Empresa:</t>
  </si>
  <si>
    <t xml:space="preserve">CNPJ: </t>
  </si>
  <si>
    <t>Objeto :</t>
  </si>
  <si>
    <t>Data da Repactuação/Reajuste:</t>
  </si>
  <si>
    <t>________/______/______</t>
  </si>
  <si>
    <t>Regime de Contratação:</t>
  </si>
  <si>
    <t>Empreitada por preço global</t>
  </si>
  <si>
    <t>Prazo do contrato:</t>
  </si>
  <si>
    <t>Meses</t>
  </si>
  <si>
    <t>Regime Tributário da Empresa:</t>
  </si>
  <si>
    <t>Presumido</t>
  </si>
  <si>
    <t>(Lucro real, presumido ou simples nacional)</t>
  </si>
  <si>
    <t>Agente de Proteção da Aviação Civil</t>
  </si>
  <si>
    <t xml:space="preserve">Classificação Brasileira de Ocupações (CBO): </t>
  </si>
  <si>
    <t>3425-50</t>
  </si>
  <si>
    <t>Convenção Coletiva Utilizada:</t>
  </si>
  <si>
    <t>Data base da Categoria:</t>
  </si>
  <si>
    <t>Valor do salário normativo da Categoria:</t>
  </si>
  <si>
    <t>QUADRO DE ENCARGOS SOCIAIS, MARGEM DE CONTRIBUIÇÃO E TRIBUTOS (EMT)</t>
  </si>
  <si>
    <t>ENCARGOS SOCIAIS</t>
  </si>
  <si>
    <t>Preenchimento Licitante</t>
  </si>
  <si>
    <t>% admitidos (Teto)</t>
  </si>
  <si>
    <t xml:space="preserve"> Grupo A</t>
  </si>
  <si>
    <t>Diversos serviços</t>
  </si>
  <si>
    <t>INSS</t>
  </si>
  <si>
    <t>SESI ou SESC</t>
  </si>
  <si>
    <t>SENAI ou SENAC</t>
  </si>
  <si>
    <t>INCRA</t>
  </si>
  <si>
    <t>Salário Educação</t>
  </si>
  <si>
    <t>FGTS</t>
  </si>
  <si>
    <t>Seguro Acidente do Trabalho/SAT/INSS</t>
  </si>
  <si>
    <t xml:space="preserve">7.1 Fator Acidentário de Prevenção – FAP </t>
  </si>
  <si>
    <t>SEBRAE</t>
  </si>
  <si>
    <t>Subtotal</t>
  </si>
  <si>
    <t>Grupo B</t>
  </si>
  <si>
    <t xml:space="preserve">Férias </t>
  </si>
  <si>
    <t>Abono de Férias</t>
  </si>
  <si>
    <t>Auxílio Doença</t>
  </si>
  <si>
    <t>Licença Paternidade</t>
  </si>
  <si>
    <t>Faltas Legais</t>
  </si>
  <si>
    <t>Acidentes de Trabalho</t>
  </si>
  <si>
    <t>Aviso Prévio Trabalhado</t>
  </si>
  <si>
    <t>13º Salário</t>
  </si>
  <si>
    <t>Grupo C</t>
  </si>
  <si>
    <t>Aviso Prévio Indenizado</t>
  </si>
  <si>
    <t>Indenização Adicional</t>
  </si>
  <si>
    <t>Indenização (rescisões sem justa causa) e provisão de 50% de FGTS</t>
  </si>
  <si>
    <t>Grupo D</t>
  </si>
  <si>
    <t>Incidência do Grupo A sobre os itens do Grupo B + Item 17 - item 10</t>
  </si>
  <si>
    <t xml:space="preserve">Total de Encargos Sociais </t>
  </si>
  <si>
    <t>MARGEM DE CONTRIBUIÇÃO</t>
  </si>
  <si>
    <t>1.1 - Margem de Contribuição</t>
  </si>
  <si>
    <t>ENCARGOS TRIBUTÁRIOS</t>
  </si>
  <si>
    <t xml:space="preserve">2.2 - PIS           </t>
  </si>
  <si>
    <t>2.3 - COFINS</t>
  </si>
  <si>
    <t>2.4 - IMPOSTO SIMPLES</t>
  </si>
  <si>
    <t>2.5 CPRB (Contribuição Previdenciária sobre a Receita, Lei nº 12.546/2011</t>
  </si>
  <si>
    <t>2.1 - ISS</t>
  </si>
  <si>
    <t>ISS</t>
  </si>
  <si>
    <t>ENCARGOS TOTAIS</t>
  </si>
  <si>
    <t>lim máx SBPO (Aeroporto de Pato Branco)</t>
  </si>
  <si>
    <t>PLANILHA DE COMPOSIÇÃO DE CUSTOS - MÃO-DE-OBRA</t>
  </si>
  <si>
    <t>Agente de Proteção da Aviação Civil - APAC</t>
  </si>
  <si>
    <t>Horário do Posto:</t>
  </si>
  <si>
    <t>Diurno</t>
  </si>
  <si>
    <t>Salário-mínimo nacional/regional vigente:</t>
  </si>
  <si>
    <t>Jornada mensal:</t>
  </si>
  <si>
    <t>ESCALA FOLGA ( EF X FOLGA = COEFICIENTE)</t>
  </si>
  <si>
    <t>Qtde. de dias do posto</t>
  </si>
  <si>
    <t>Descrição</t>
  </si>
  <si>
    <t>%</t>
  </si>
  <si>
    <t>Qtde.</t>
  </si>
  <si>
    <t>Valor de Referência</t>
  </si>
  <si>
    <t>Custo/Mês</t>
  </si>
  <si>
    <t>Custo Folguista</t>
  </si>
  <si>
    <t>Custo Total</t>
  </si>
  <si>
    <t>GRUPO I - REMUNERAÇÃO E ENCARGOS SOCIAIS E TRABALHISTAS</t>
  </si>
  <si>
    <t>1 - Salário Base Mensal (R$)</t>
  </si>
  <si>
    <t>2 - Adicionais</t>
  </si>
  <si>
    <t>2.1 - Periculosidade</t>
  </si>
  <si>
    <t>2.2 - Insalubridade</t>
  </si>
  <si>
    <t>2.3 - Adicional Noturno</t>
  </si>
  <si>
    <t>2.4 - Hora noturna adicional</t>
  </si>
  <si>
    <t>Subtotal (1+2)</t>
  </si>
  <si>
    <t>3 - Encargos Sociais</t>
  </si>
  <si>
    <t>TOTAL GRUPO I</t>
  </si>
  <si>
    <t>GRUPO II - BENEFÍCIOS MENSAIS E DIÁRIOS</t>
  </si>
  <si>
    <t>Vale-Transporte</t>
  </si>
  <si>
    <t>Bilhetes utilizados por dia</t>
  </si>
  <si>
    <t>Dias úteis por mês</t>
  </si>
  <si>
    <t>Custo médio da tarifa transporte coletivo (R$)</t>
  </si>
  <si>
    <t>Custo mensal</t>
  </si>
  <si>
    <t>Participação do empregado</t>
  </si>
  <si>
    <t>Crédito PIS/COFINS (7,60%+1,65%)</t>
  </si>
  <si>
    <t>Total</t>
  </si>
  <si>
    <t>Vale-refeição</t>
  </si>
  <si>
    <t>Custo facial unitário/total</t>
  </si>
  <si>
    <t>Vale alimentação/Cesta básica</t>
  </si>
  <si>
    <t>Custo unitário</t>
  </si>
  <si>
    <t xml:space="preserve">Participação do empregado </t>
  </si>
  <si>
    <t>Assistência médica</t>
  </si>
  <si>
    <t>Assistência social familiar e/ou Seguro de Vida</t>
  </si>
  <si>
    <t>TOTAL GRUPO II</t>
  </si>
  <si>
    <t>GRUPO III - INSUMOS DIVERSOS</t>
  </si>
  <si>
    <t>Material de uso mensal (para todo o contrato)</t>
  </si>
  <si>
    <t>Equipamentos (para todo o contrato)</t>
  </si>
  <si>
    <t>Prazo vida útil (meses)</t>
  </si>
  <si>
    <t>Manutenção mensal</t>
  </si>
  <si>
    <t>TOTAL GRUPO III</t>
  </si>
  <si>
    <t>TOTAL (GRUPO I + GRUPO II + GRUPO III)</t>
  </si>
  <si>
    <t>GRUPO IV - MARGEM DE CONTRIBUIÇÃO E ENCARGOS TRIBUTÁRIOS</t>
  </si>
  <si>
    <t>Margem de Contribuição</t>
  </si>
  <si>
    <t>Encargos Tributários</t>
  </si>
  <si>
    <t>TOTAL GERAL</t>
  </si>
  <si>
    <t>AVISO PRÉVIO FINAL DE CONTRATO</t>
  </si>
  <si>
    <t>UNIDADE DE SERVIÇO</t>
  </si>
  <si>
    <t>Horário Início</t>
  </si>
  <si>
    <t>Horário Término</t>
  </si>
  <si>
    <t>Horas noturnas</t>
  </si>
  <si>
    <t>Escala? (S/N)</t>
  </si>
  <si>
    <t>APAC - SBPO</t>
  </si>
  <si>
    <t>S</t>
  </si>
  <si>
    <t>QMSE (QUANTIDADE MENSAL ESTIMADA DE SERVIÇO)</t>
  </si>
  <si>
    <t>VALOR MENSAL ESTIMADO</t>
  </si>
  <si>
    <t>AVISO PRÉVIO FINAL DO CONTRATO (BASE DE CÁLCULO)</t>
  </si>
  <si>
    <t>VALOR GLOBAL CONTRATADO</t>
  </si>
  <si>
    <t>AVISO PRÉVIO</t>
  </si>
  <si>
    <t>2023/2024</t>
  </si>
  <si>
    <t>Licitação:</t>
  </si>
  <si>
    <t>FISCAL de PÁTIO</t>
  </si>
  <si>
    <t xml:space="preserve">Gestor de Segurança Operacional </t>
  </si>
  <si>
    <t>FISCAL DE PÁTIO</t>
  </si>
  <si>
    <t>GESTOR SEGURANÇA OPERACIONAL</t>
  </si>
  <si>
    <t>Agente de Proteção da Aviação Civil/Fiscais de Pista e Pátio/Gestor de Segurança Operacional</t>
  </si>
  <si>
    <t>Tipo de sserviço:</t>
  </si>
  <si>
    <t>Contratação de empresa para prestação de serviços auxiliares ao transporte aéreo, compreendendo a atuação de Agentes de Proteção da Aviação Civil (APAC), destinados ao controle de pessoas, veículos e equipamentos nas áreas restritas de segurança do Aeroporto Regional de Pato Branco – Professor Juvenal Loureiro Cardoso. Os serviços incluem a inspeção de passageiros, tripulantes, bagagens de mão, pessoal de serviço, bem como o controle de acesso de veículos e equipamentos, em conformidade com os procedimentos estabelecidos e com o previsto no Programa de Segurança Aeroportuária (PSA), e de Fiscais de Pátio e Gestor de Segurança Operacional, conforme disposto no RBAC 153/ANAC, com dedicação de mão de obra exclusiva, atendendo as necessidades da Secretaria de Desenvolvimento Econômico.</t>
  </si>
  <si>
    <t xml:space="preserve">ANEXO </t>
  </si>
</sst>
</file>

<file path=xl/styles.xml><?xml version="1.0" encoding="utf-8"?>
<styleSheet xmlns="http://schemas.openxmlformats.org/spreadsheetml/2006/main">
  <numFmts count="8">
    <numFmt numFmtId="164" formatCode="_-&quot;R$&quot;\ * #,##0.00_-;\-&quot;R$&quot;\ * #,##0.00_-;_-&quot;R$&quot;\ * &quot;-&quot;??_-;_-@_-"/>
    <numFmt numFmtId="165" formatCode="_-* #,##0.00_-;\-* #,##0.00_-;_-* &quot;-&quot;??_-;_-@_-"/>
    <numFmt numFmtId="166" formatCode="_(* #,##0.00_);_(* \(#,##0.00\);_(* &quot;-&quot;??_);_(@_)"/>
    <numFmt numFmtId="167" formatCode="&quot;R$&quot;\ #,##0.00"/>
    <numFmt numFmtId="168" formatCode="0.0000000"/>
    <numFmt numFmtId="169" formatCode="0.0000%"/>
    <numFmt numFmtId="170" formatCode="_-* #,##0.0_-;\-* #,##0.0_-;_-* &quot;-&quot;??_-;_-@_-"/>
    <numFmt numFmtId="171" formatCode="_-* #,##0_-;\-* #,##0_-;_-* &quot;-&quot;??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9"/>
      <color indexed="18"/>
      <name val="Arial"/>
      <family val="2"/>
    </font>
    <font>
      <b/>
      <sz val="9"/>
      <color indexed="23"/>
      <name val="Arial"/>
      <family val="2"/>
    </font>
    <font>
      <sz val="9"/>
      <color indexed="23"/>
      <name val="Arial"/>
      <family val="2"/>
    </font>
    <font>
      <b/>
      <sz val="9"/>
      <color indexed="18"/>
      <name val="Arial"/>
      <family val="2"/>
    </font>
    <font>
      <b/>
      <i/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rgb="FFFFFF99"/>
        <bgColor indexed="24"/>
      </patternFill>
    </fill>
    <fill>
      <patternFill patternType="solid">
        <fgColor indexed="43"/>
        <bgColor indexed="2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 style="medium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/>
      <bottom/>
      <diagonal/>
    </border>
    <border>
      <left style="medium">
        <color indexed="64"/>
      </left>
      <right/>
      <top style="thin">
        <color indexed="23"/>
      </top>
      <bottom style="medium">
        <color indexed="64"/>
      </bottom>
      <diagonal/>
    </border>
    <border>
      <left/>
      <right/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53">
    <xf numFmtId="0" fontId="0" fillId="0" borderId="0" xfId="0"/>
    <xf numFmtId="0" fontId="3" fillId="2" borderId="0" xfId="4" applyFont="1" applyFill="1" applyAlignment="1">
      <alignment vertical="center"/>
    </xf>
    <xf numFmtId="0" fontId="3" fillId="2" borderId="0" xfId="4" applyFont="1" applyFill="1" applyAlignment="1">
      <alignment horizontal="left" vertical="center" wrapText="1"/>
    </xf>
    <xf numFmtId="0" fontId="3" fillId="2" borderId="0" xfId="4" applyFont="1" applyFill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3" fillId="4" borderId="1" xfId="4" applyFont="1" applyFill="1" applyBorder="1" applyAlignment="1" applyProtection="1">
      <alignment horizontal="center" vertical="center"/>
      <protection locked="0"/>
    </xf>
    <xf numFmtId="0" fontId="3" fillId="2" borderId="0" xfId="4" applyFont="1" applyFill="1" applyAlignment="1">
      <alignment horizontal="left" vertical="center"/>
    </xf>
    <xf numFmtId="0" fontId="3" fillId="2" borderId="0" xfId="4" applyFont="1" applyFill="1" applyAlignment="1">
      <alignment horizontal="right" vertical="center"/>
    </xf>
    <xf numFmtId="166" fontId="3" fillId="2" borderId="0" xfId="5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8" fillId="0" borderId="0" xfId="6" applyFont="1"/>
    <xf numFmtId="0" fontId="9" fillId="2" borderId="0" xfId="0" applyFont="1" applyFill="1" applyAlignment="1" applyProtection="1">
      <alignment vertical="center"/>
      <protection hidden="1"/>
    </xf>
    <xf numFmtId="0" fontId="6" fillId="5" borderId="6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5" fillId="2" borderId="10" xfId="0" applyFont="1" applyFill="1" applyBorder="1" applyAlignment="1" applyProtection="1">
      <alignment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0" fontId="5" fillId="5" borderId="0" xfId="0" applyFont="1" applyFill="1" applyAlignment="1" applyProtection="1">
      <alignment horizontal="center" vertical="center" wrapText="1"/>
      <protection hidden="1"/>
    </xf>
    <xf numFmtId="10" fontId="11" fillId="5" borderId="15" xfId="0" applyNumberFormat="1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 wrapText="1"/>
      <protection hidden="1"/>
    </xf>
    <xf numFmtId="0" fontId="6" fillId="5" borderId="0" xfId="0" applyFont="1" applyFill="1" applyAlignment="1" applyProtection="1">
      <alignment horizontal="center" vertical="center" wrapText="1"/>
      <protection hidden="1"/>
    </xf>
    <xf numFmtId="0" fontId="11" fillId="5" borderId="16" xfId="0" applyFont="1" applyFill="1" applyBorder="1" applyAlignment="1" applyProtection="1">
      <alignment horizontal="center"/>
      <protection hidden="1"/>
    </xf>
    <xf numFmtId="0" fontId="5" fillId="5" borderId="10" xfId="0" applyFont="1" applyFill="1" applyBorder="1" applyAlignment="1" applyProtection="1">
      <alignment horizontal="left" vertical="center" wrapText="1"/>
      <protection hidden="1"/>
    </xf>
    <xf numFmtId="0" fontId="5" fillId="5" borderId="0" xfId="0" applyFont="1" applyFill="1" applyAlignment="1" applyProtection="1">
      <alignment horizontal="left" vertical="center" wrapText="1"/>
      <protection hidden="1"/>
    </xf>
    <xf numFmtId="10" fontId="6" fillId="6" borderId="17" xfId="0" applyNumberFormat="1" applyFont="1" applyFill="1" applyBorder="1" applyAlignment="1" applyProtection="1">
      <alignment horizontal="center" vertical="center" wrapText="1"/>
      <protection locked="0" hidden="1"/>
    </xf>
    <xf numFmtId="10" fontId="6" fillId="5" borderId="0" xfId="0" applyNumberFormat="1" applyFont="1" applyFill="1" applyAlignment="1" applyProtection="1">
      <alignment horizontal="center" vertical="center" wrapText="1"/>
      <protection hidden="1"/>
    </xf>
    <xf numFmtId="10" fontId="12" fillId="5" borderId="15" xfId="0" applyNumberFormat="1" applyFont="1" applyFill="1" applyBorder="1" applyAlignment="1" applyProtection="1">
      <alignment horizontal="center" vertical="center"/>
      <protection hidden="1"/>
    </xf>
    <xf numFmtId="10" fontId="5" fillId="2" borderId="0" xfId="0" applyNumberFormat="1" applyFont="1" applyFill="1" applyAlignment="1" applyProtection="1">
      <alignment horizontal="right" vertical="top"/>
      <protection hidden="1"/>
    </xf>
    <xf numFmtId="0" fontId="5" fillId="5" borderId="0" xfId="4" applyFont="1" applyFill="1" applyAlignment="1" applyProtection="1">
      <alignment horizontal="left" vertical="center" wrapText="1"/>
      <protection hidden="1"/>
    </xf>
    <xf numFmtId="10" fontId="6" fillId="6" borderId="18" xfId="4" applyNumberFormat="1" applyFont="1" applyFill="1" applyBorder="1" applyAlignment="1" applyProtection="1">
      <alignment horizontal="center" vertical="center" wrapText="1"/>
      <protection locked="0" hidden="1"/>
    </xf>
    <xf numFmtId="2" fontId="6" fillId="6" borderId="18" xfId="4" applyNumberFormat="1" applyFont="1" applyFill="1" applyBorder="1" applyAlignment="1" applyProtection="1">
      <alignment horizontal="center" vertical="center" wrapText="1"/>
      <protection locked="0" hidden="1"/>
    </xf>
    <xf numFmtId="2" fontId="12" fillId="5" borderId="15" xfId="4" applyNumberFormat="1" applyFont="1" applyFill="1" applyBorder="1" applyAlignment="1" applyProtection="1">
      <alignment horizontal="center" vertical="center"/>
      <protection hidden="1"/>
    </xf>
    <xf numFmtId="10" fontId="12" fillId="5" borderId="16" xfId="0" applyNumberFormat="1" applyFont="1" applyFill="1" applyBorder="1" applyAlignment="1" applyProtection="1">
      <alignment horizontal="center" vertical="top"/>
      <protection hidden="1"/>
    </xf>
    <xf numFmtId="10" fontId="6" fillId="5" borderId="21" xfId="0" applyNumberFormat="1" applyFont="1" applyFill="1" applyBorder="1" applyAlignment="1" applyProtection="1">
      <alignment horizontal="center" vertical="center" wrapText="1"/>
      <protection hidden="1"/>
    </xf>
    <xf numFmtId="10" fontId="11" fillId="5" borderId="22" xfId="0" applyNumberFormat="1" applyFont="1" applyFill="1" applyBorder="1" applyAlignment="1" applyProtection="1">
      <alignment horizontal="center" vertical="center"/>
      <protection hidden="1"/>
    </xf>
    <xf numFmtId="10" fontId="10" fillId="5" borderId="11" xfId="0" applyNumberFormat="1" applyFont="1" applyFill="1" applyBorder="1" applyAlignment="1" applyProtection="1">
      <alignment horizontal="center" vertical="top"/>
      <protection hidden="1"/>
    </xf>
    <xf numFmtId="0" fontId="10" fillId="5" borderId="11" xfId="0" applyFont="1" applyFill="1" applyBorder="1" applyAlignment="1" applyProtection="1">
      <alignment horizontal="center" vertical="top"/>
      <protection hidden="1"/>
    </xf>
    <xf numFmtId="0" fontId="5" fillId="2" borderId="0" xfId="0" applyFont="1" applyFill="1" applyProtection="1">
      <protection hidden="1"/>
    </xf>
    <xf numFmtId="0" fontId="6" fillId="5" borderId="10" xfId="0" applyFont="1" applyFill="1" applyBorder="1" applyAlignment="1" applyProtection="1">
      <alignment horizontal="left" vertical="center" wrapText="1"/>
      <protection hidden="1"/>
    </xf>
    <xf numFmtId="0" fontId="6" fillId="5" borderId="0" xfId="0" applyFont="1" applyFill="1" applyAlignment="1" applyProtection="1">
      <alignment horizontal="left" vertical="center" wrapText="1"/>
      <protection hidden="1"/>
    </xf>
    <xf numFmtId="10" fontId="6" fillId="7" borderId="17" xfId="0" applyNumberFormat="1" applyFont="1" applyFill="1" applyBorder="1" applyAlignment="1" applyProtection="1">
      <alignment horizontal="center" vertical="center" wrapText="1"/>
      <protection locked="0" hidden="1"/>
    </xf>
    <xf numFmtId="10" fontId="6" fillId="7" borderId="21" xfId="0" applyNumberFormat="1" applyFont="1" applyFill="1" applyBorder="1" applyAlignment="1" applyProtection="1">
      <alignment horizontal="center" vertical="center" wrapText="1"/>
      <protection locked="0" hidden="1"/>
    </xf>
    <xf numFmtId="0" fontId="5" fillId="5" borderId="0" xfId="0" applyFont="1" applyFill="1" applyAlignment="1" applyProtection="1">
      <alignment vertical="center" wrapText="1"/>
      <protection hidden="1"/>
    </xf>
    <xf numFmtId="10" fontId="13" fillId="5" borderId="11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right" vertical="top"/>
      <protection hidden="1"/>
    </xf>
    <xf numFmtId="10" fontId="6" fillId="5" borderId="26" xfId="0" applyNumberFormat="1" applyFont="1" applyFill="1" applyBorder="1" applyAlignment="1" applyProtection="1">
      <alignment horizontal="center" vertical="center" wrapText="1"/>
      <protection hidden="1"/>
    </xf>
    <xf numFmtId="10" fontId="6" fillId="5" borderId="27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27" xfId="0" applyFont="1" applyFill="1" applyBorder="1" applyAlignment="1" applyProtection="1">
      <alignment vertical="center"/>
      <protection hidden="1"/>
    </xf>
    <xf numFmtId="10" fontId="11" fillId="5" borderId="28" xfId="0" applyNumberFormat="1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wrapText="1"/>
      <protection hidden="1"/>
    </xf>
    <xf numFmtId="0" fontId="9" fillId="5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wrapText="1"/>
      <protection hidden="1"/>
    </xf>
    <xf numFmtId="0" fontId="11" fillId="2" borderId="9" xfId="0" applyFont="1" applyFill="1" applyBorder="1" applyAlignment="1" applyProtection="1">
      <alignment horizontal="center" vertical="center"/>
      <protection hidden="1"/>
    </xf>
    <xf numFmtId="0" fontId="15" fillId="5" borderId="0" xfId="0" applyFont="1" applyFill="1" applyAlignment="1">
      <alignment horizontal="center" vertical="center"/>
    </xf>
    <xf numFmtId="0" fontId="15" fillId="5" borderId="10" xfId="0" applyFont="1" applyFill="1" applyBorder="1" applyAlignment="1">
      <alignment vertical="center"/>
    </xf>
    <xf numFmtId="0" fontId="15" fillId="5" borderId="29" xfId="0" applyFont="1" applyFill="1" applyBorder="1" applyAlignment="1">
      <alignment vertical="center"/>
    </xf>
    <xf numFmtId="10" fontId="15" fillId="5" borderId="27" xfId="0" applyNumberFormat="1" applyFont="1" applyFill="1" applyBorder="1" applyAlignment="1">
      <alignment horizontal="center" vertical="center"/>
    </xf>
    <xf numFmtId="0" fontId="6" fillId="2" borderId="27" xfId="0" applyFont="1" applyFill="1" applyBorder="1" applyAlignment="1" applyProtection="1">
      <alignment horizontal="center" wrapText="1"/>
      <protection hidden="1"/>
    </xf>
    <xf numFmtId="0" fontId="6" fillId="2" borderId="30" xfId="0" applyFont="1" applyFill="1" applyBorder="1" applyAlignment="1" applyProtection="1">
      <alignment horizontal="center" wrapText="1"/>
      <protection hidden="1"/>
    </xf>
    <xf numFmtId="0" fontId="9" fillId="5" borderId="0" xfId="0" applyFont="1" applyFill="1" applyAlignment="1">
      <alignment horizontal="center" vertical="center"/>
    </xf>
    <xf numFmtId="10" fontId="15" fillId="5" borderId="0" xfId="0" applyNumberFormat="1" applyFont="1" applyFill="1" applyAlignment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>
      <alignment horizontal="left" vertical="center" wrapText="1"/>
    </xf>
    <xf numFmtId="0" fontId="5" fillId="2" borderId="29" xfId="0" applyFont="1" applyFill="1" applyBorder="1" applyAlignment="1" applyProtection="1">
      <alignment vertical="center"/>
      <protection hidden="1"/>
    </xf>
    <xf numFmtId="0" fontId="6" fillId="2" borderId="27" xfId="0" applyFont="1" applyFill="1" applyBorder="1" applyAlignment="1" applyProtection="1">
      <alignment horizontal="center" vertical="center"/>
      <protection hidden="1"/>
    </xf>
    <xf numFmtId="0" fontId="5" fillId="2" borderId="30" xfId="0" applyFont="1" applyFill="1" applyBorder="1" applyAlignment="1" applyProtection="1">
      <alignment horizontal="center" vertical="center"/>
      <protection hidden="1"/>
    </xf>
    <xf numFmtId="0" fontId="3" fillId="2" borderId="0" xfId="4" applyFont="1" applyFill="1" applyAlignment="1">
      <alignment horizontal="center" vertical="center"/>
    </xf>
    <xf numFmtId="164" fontId="3" fillId="12" borderId="1" xfId="2" applyFont="1" applyFill="1" applyBorder="1" applyAlignment="1">
      <alignment vertical="center" shrinkToFit="1"/>
    </xf>
    <xf numFmtId="165" fontId="2" fillId="12" borderId="1" xfId="3" applyNumberFormat="1" applyFont="1" applyFill="1" applyBorder="1" applyAlignment="1">
      <alignment horizontal="center" vertical="center"/>
    </xf>
    <xf numFmtId="164" fontId="3" fillId="12" borderId="1" xfId="2" applyFont="1" applyFill="1" applyBorder="1" applyAlignment="1">
      <alignment horizontal="left" vertical="center"/>
    </xf>
    <xf numFmtId="0" fontId="2" fillId="11" borderId="0" xfId="0" applyFont="1" applyFill="1"/>
    <xf numFmtId="0" fontId="3" fillId="11" borderId="0" xfId="4" applyFont="1" applyFill="1" applyAlignment="1">
      <alignment horizontal="center" vertical="center"/>
    </xf>
    <xf numFmtId="20" fontId="2" fillId="12" borderId="1" xfId="0" applyNumberFormat="1" applyFont="1" applyFill="1" applyBorder="1" applyAlignment="1">
      <alignment horizontal="center" vertical="center"/>
    </xf>
    <xf numFmtId="170" fontId="2" fillId="12" borderId="1" xfId="1" applyNumberFormat="1" applyFont="1" applyFill="1" applyBorder="1" applyAlignment="1" applyProtection="1">
      <alignment vertical="center"/>
    </xf>
    <xf numFmtId="171" fontId="2" fillId="12" borderId="1" xfId="1" applyNumberFormat="1" applyFont="1" applyFill="1" applyBorder="1" applyAlignment="1" applyProtection="1">
      <alignment horizontal="center" vertical="center"/>
    </xf>
    <xf numFmtId="171" fontId="2" fillId="11" borderId="1" xfId="1" applyNumberFormat="1" applyFont="1" applyFill="1" applyBorder="1" applyAlignment="1" applyProtection="1">
      <alignment horizontal="center" vertical="center"/>
    </xf>
    <xf numFmtId="0" fontId="2" fillId="11" borderId="0" xfId="0" applyFont="1" applyFill="1" applyAlignment="1">
      <alignment horizontal="center" vertical="center" wrapText="1"/>
    </xf>
    <xf numFmtId="0" fontId="2" fillId="11" borderId="0" xfId="0" applyFont="1" applyFill="1" applyAlignment="1">
      <alignment horizontal="left" vertical="center" indent="1"/>
    </xf>
    <xf numFmtId="20" fontId="2" fillId="11" borderId="0" xfId="0" applyNumberFormat="1" applyFont="1" applyFill="1" applyAlignment="1">
      <alignment vertical="center"/>
    </xf>
    <xf numFmtId="170" fontId="2" fillId="11" borderId="0" xfId="1" applyNumberFormat="1" applyFont="1" applyFill="1" applyBorder="1" applyAlignment="1" applyProtection="1">
      <alignment vertical="center"/>
    </xf>
    <xf numFmtId="171" fontId="2" fillId="11" borderId="0" xfId="1" applyNumberFormat="1" applyFont="1" applyFill="1" applyBorder="1" applyAlignment="1" applyProtection="1">
      <alignment horizontal="center" vertical="center"/>
    </xf>
    <xf numFmtId="165" fontId="3" fillId="12" borderId="1" xfId="1" applyFont="1" applyFill="1" applyBorder="1" applyAlignment="1" applyProtection="1">
      <alignment vertical="center"/>
      <protection locked="0"/>
    </xf>
    <xf numFmtId="165" fontId="2" fillId="11" borderId="0" xfId="0" applyNumberFormat="1" applyFont="1" applyFill="1"/>
    <xf numFmtId="165" fontId="2" fillId="11" borderId="0" xfId="1" applyFont="1" applyFill="1" applyBorder="1" applyAlignment="1" applyProtection="1">
      <alignment vertical="center" wrapText="1"/>
      <protection locked="0"/>
    </xf>
    <xf numFmtId="165" fontId="2" fillId="11" borderId="0" xfId="1" applyFont="1" applyFill="1" applyBorder="1" applyAlignment="1" applyProtection="1">
      <alignment horizontal="center" vertical="center" wrapText="1"/>
      <protection locked="0"/>
    </xf>
    <xf numFmtId="171" fontId="2" fillId="11" borderId="0" xfId="1" applyNumberFormat="1" applyFont="1" applyFill="1" applyBorder="1" applyAlignment="1" applyProtection="1">
      <alignment vertical="center"/>
      <protection locked="0"/>
    </xf>
    <xf numFmtId="171" fontId="3" fillId="11" borderId="1" xfId="4" applyNumberFormat="1" applyFont="1" applyFill="1" applyBorder="1" applyAlignment="1">
      <alignment horizontal="center" vertical="center"/>
    </xf>
    <xf numFmtId="0" fontId="3" fillId="11" borderId="0" xfId="0" applyFont="1" applyFill="1" applyAlignment="1">
      <alignment horizontal="left" vertical="center"/>
    </xf>
    <xf numFmtId="165" fontId="3" fillId="11" borderId="0" xfId="1" applyFont="1" applyFill="1" applyBorder="1" applyAlignment="1">
      <alignment horizontal="center" vertical="center"/>
    </xf>
    <xf numFmtId="164" fontId="2" fillId="11" borderId="0" xfId="0" applyNumberFormat="1" applyFont="1" applyFill="1"/>
    <xf numFmtId="0" fontId="2" fillId="11" borderId="0" xfId="0" applyFont="1" applyFill="1" applyAlignment="1">
      <alignment horizontal="left" vertical="center"/>
    </xf>
    <xf numFmtId="165" fontId="3" fillId="11" borderId="0" xfId="1" applyFont="1" applyFill="1" applyBorder="1" applyAlignment="1">
      <alignment vertical="center" shrinkToFit="1"/>
    </xf>
    <xf numFmtId="165" fontId="3" fillId="11" borderId="0" xfId="1" applyFont="1" applyFill="1" applyBorder="1" applyAlignment="1">
      <alignment vertical="center"/>
    </xf>
    <xf numFmtId="0" fontId="3" fillId="11" borderId="0" xfId="4" applyFont="1" applyFill="1" applyAlignment="1">
      <alignment vertical="center"/>
    </xf>
    <xf numFmtId="0" fontId="2" fillId="11" borderId="10" xfId="4" applyFill="1" applyBorder="1" applyAlignment="1">
      <alignment horizontal="left" vertical="center" indent="1"/>
    </xf>
    <xf numFmtId="9" fontId="2" fillId="11" borderId="0" xfId="3" applyFont="1" applyFill="1"/>
    <xf numFmtId="0" fontId="2" fillId="2" borderId="0" xfId="4" applyFill="1" applyAlignment="1">
      <alignment vertical="center"/>
    </xf>
    <xf numFmtId="0" fontId="2" fillId="2" borderId="0" xfId="4" applyFill="1" applyAlignment="1">
      <alignment horizontal="left" vertical="center"/>
    </xf>
    <xf numFmtId="0" fontId="17" fillId="11" borderId="0" xfId="0" applyFont="1" applyFill="1" applyAlignment="1">
      <alignment horizontal="center" vertical="center"/>
    </xf>
    <xf numFmtId="0" fontId="18" fillId="11" borderId="0" xfId="0" applyFont="1" applyFill="1"/>
    <xf numFmtId="0" fontId="18" fillId="11" borderId="0" xfId="0" applyFont="1" applyFill="1" applyAlignment="1">
      <alignment vertical="center"/>
    </xf>
    <xf numFmtId="0" fontId="17" fillId="11" borderId="0" xfId="0" applyFont="1" applyFill="1" applyAlignment="1">
      <alignment horizontal="right" vertical="center"/>
    </xf>
    <xf numFmtId="0" fontId="17" fillId="4" borderId="55" xfId="0" applyFont="1" applyFill="1" applyBorder="1" applyAlignment="1" applyProtection="1">
      <alignment vertical="center"/>
      <protection locked="0"/>
    </xf>
    <xf numFmtId="0" fontId="18" fillId="11" borderId="6" xfId="0" applyFont="1" applyFill="1" applyBorder="1" applyAlignment="1">
      <alignment vertical="center"/>
    </xf>
    <xf numFmtId="0" fontId="18" fillId="11" borderId="6" xfId="0" applyFont="1" applyFill="1" applyBorder="1"/>
    <xf numFmtId="0" fontId="17" fillId="11" borderId="6" xfId="0" applyFont="1" applyFill="1" applyBorder="1" applyAlignment="1">
      <alignment horizontal="right" vertical="center"/>
    </xf>
    <xf numFmtId="0" fontId="18" fillId="4" borderId="56" xfId="0" applyFont="1" applyFill="1" applyBorder="1" applyAlignment="1" applyProtection="1">
      <alignment horizontal="center" vertical="center"/>
      <protection locked="0"/>
    </xf>
    <xf numFmtId="0" fontId="17" fillId="11" borderId="10" xfId="0" applyFont="1" applyFill="1" applyBorder="1" applyAlignment="1" applyProtection="1">
      <alignment vertical="center"/>
      <protection locked="0"/>
    </xf>
    <xf numFmtId="0" fontId="18" fillId="11" borderId="11" xfId="0" applyFont="1" applyFill="1" applyBorder="1" applyAlignment="1">
      <alignment vertical="center"/>
    </xf>
    <xf numFmtId="0" fontId="18" fillId="11" borderId="10" xfId="0" applyFont="1" applyFill="1" applyBorder="1" applyAlignment="1">
      <alignment vertical="center"/>
    </xf>
    <xf numFmtId="165" fontId="18" fillId="4" borderId="1" xfId="1" applyFont="1" applyFill="1" applyBorder="1" applyAlignment="1" applyProtection="1">
      <alignment vertical="center"/>
      <protection locked="0"/>
    </xf>
    <xf numFmtId="165" fontId="18" fillId="11" borderId="0" xfId="1" applyFont="1" applyFill="1" applyBorder="1" applyAlignment="1" applyProtection="1">
      <alignment vertical="center"/>
    </xf>
    <xf numFmtId="0" fontId="17" fillId="0" borderId="0" xfId="0" applyFont="1" applyAlignment="1">
      <alignment horizontal="right" vertical="center"/>
    </xf>
    <xf numFmtId="0" fontId="18" fillId="4" borderId="57" xfId="0" applyFont="1" applyFill="1" applyBorder="1" applyAlignment="1" applyProtection="1">
      <alignment horizontal="center" vertical="center"/>
      <protection locked="0"/>
    </xf>
    <xf numFmtId="1" fontId="18" fillId="4" borderId="1" xfId="0" applyNumberFormat="1" applyFont="1" applyFill="1" applyBorder="1" applyAlignment="1" applyProtection="1">
      <alignment horizontal="center" vertical="center"/>
      <protection locked="0"/>
    </xf>
    <xf numFmtId="168" fontId="18" fillId="4" borderId="1" xfId="0" applyNumberFormat="1" applyFont="1" applyFill="1" applyBorder="1" applyAlignment="1" applyProtection="1">
      <alignment horizontal="center" vertical="center"/>
      <protection locked="0"/>
    </xf>
    <xf numFmtId="1" fontId="18" fillId="4" borderId="57" xfId="0" applyNumberFormat="1" applyFont="1" applyFill="1" applyBorder="1" applyAlignment="1" applyProtection="1">
      <alignment horizontal="center" vertical="center"/>
      <protection locked="0"/>
    </xf>
    <xf numFmtId="0" fontId="18" fillId="11" borderId="29" xfId="0" applyFont="1" applyFill="1" applyBorder="1" applyAlignment="1">
      <alignment vertical="center"/>
    </xf>
    <xf numFmtId="0" fontId="18" fillId="11" borderId="27" xfId="0" applyFont="1" applyFill="1" applyBorder="1" applyAlignment="1">
      <alignment vertical="center"/>
    </xf>
    <xf numFmtId="0" fontId="18" fillId="11" borderId="30" xfId="0" applyFont="1" applyFill="1" applyBorder="1" applyAlignment="1">
      <alignment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49" xfId="0" applyFont="1" applyFill="1" applyBorder="1" applyAlignment="1">
      <alignment horizontal="center" vertical="center"/>
    </xf>
    <xf numFmtId="0" fontId="17" fillId="0" borderId="49" xfId="0" applyFont="1" applyBorder="1" applyAlignment="1">
      <alignment horizontal="center" vertical="center" wrapText="1"/>
    </xf>
    <xf numFmtId="0" fontId="17" fillId="2" borderId="50" xfId="0" applyFont="1" applyFill="1" applyBorder="1" applyAlignment="1">
      <alignment horizontal="center" vertical="center" wrapText="1"/>
    </xf>
    <xf numFmtId="0" fontId="18" fillId="0" borderId="37" xfId="0" applyFont="1" applyBorder="1" applyAlignment="1">
      <alignment vertical="center"/>
    </xf>
    <xf numFmtId="10" fontId="18" fillId="8" borderId="38" xfId="0" applyNumberFormat="1" applyFont="1" applyFill="1" applyBorder="1"/>
    <xf numFmtId="165" fontId="18" fillId="3" borderId="38" xfId="1" applyFont="1" applyFill="1" applyBorder="1" applyProtection="1">
      <protection locked="0"/>
    </xf>
    <xf numFmtId="165" fontId="18" fillId="2" borderId="39" xfId="1" applyFont="1" applyFill="1" applyBorder="1" applyProtection="1"/>
    <xf numFmtId="165" fontId="18" fillId="2" borderId="40" xfId="1" applyFont="1" applyFill="1" applyBorder="1" applyAlignment="1" applyProtection="1">
      <alignment vertical="center"/>
    </xf>
    <xf numFmtId="165" fontId="18" fillId="11" borderId="0" xfId="0" applyNumberFormat="1" applyFont="1" applyFill="1"/>
    <xf numFmtId="0" fontId="18" fillId="0" borderId="41" xfId="0" applyFont="1" applyBorder="1" applyAlignment="1">
      <alignment vertical="center"/>
    </xf>
    <xf numFmtId="169" fontId="18" fillId="8" borderId="38" xfId="0" applyNumberFormat="1" applyFont="1" applyFill="1" applyBorder="1"/>
    <xf numFmtId="165" fontId="18" fillId="8" borderId="38" xfId="1" applyFont="1" applyFill="1" applyBorder="1" applyProtection="1"/>
    <xf numFmtId="165" fontId="18" fillId="8" borderId="39" xfId="1" applyFont="1" applyFill="1" applyBorder="1" applyProtection="1"/>
    <xf numFmtId="165" fontId="18" fillId="8" borderId="39" xfId="1" applyFont="1" applyFill="1" applyBorder="1" applyAlignment="1" applyProtection="1">
      <alignment vertical="center"/>
    </xf>
    <xf numFmtId="0" fontId="18" fillId="2" borderId="41" xfId="0" applyFont="1" applyFill="1" applyBorder="1" applyAlignment="1" applyProtection="1">
      <alignment horizontal="left" vertical="center"/>
      <protection locked="0"/>
    </xf>
    <xf numFmtId="10" fontId="18" fillId="4" borderId="38" xfId="0" applyNumberFormat="1" applyFont="1" applyFill="1" applyBorder="1" applyProtection="1">
      <protection locked="0"/>
    </xf>
    <xf numFmtId="165" fontId="18" fillId="3" borderId="38" xfId="1" applyFont="1" applyFill="1" applyBorder="1" applyProtection="1"/>
    <xf numFmtId="165" fontId="18" fillId="2" borderId="39" xfId="1" applyFont="1" applyFill="1" applyBorder="1" applyAlignment="1" applyProtection="1">
      <alignment vertical="center"/>
    </xf>
    <xf numFmtId="0" fontId="17" fillId="0" borderId="41" xfId="0" applyFont="1" applyBorder="1" applyAlignment="1">
      <alignment horizontal="left" vertical="center"/>
    </xf>
    <xf numFmtId="165" fontId="17" fillId="2" borderId="39" xfId="1" applyFont="1" applyFill="1" applyBorder="1" applyProtection="1"/>
    <xf numFmtId="165" fontId="17" fillId="2" borderId="39" xfId="1" applyFont="1" applyFill="1" applyBorder="1" applyAlignment="1" applyProtection="1">
      <alignment vertical="center"/>
    </xf>
    <xf numFmtId="10" fontId="18" fillId="2" borderId="38" xfId="0" applyNumberFormat="1" applyFont="1" applyFill="1" applyBorder="1"/>
    <xf numFmtId="0" fontId="17" fillId="0" borderId="42" xfId="0" applyFont="1" applyBorder="1" applyAlignment="1">
      <alignment horizontal="left" vertical="center"/>
    </xf>
    <xf numFmtId="10" fontId="18" fillId="8" borderId="43" xfId="0" applyNumberFormat="1" applyFont="1" applyFill="1" applyBorder="1" applyAlignment="1">
      <alignment vertical="center"/>
    </xf>
    <xf numFmtId="169" fontId="18" fillId="8" borderId="43" xfId="0" applyNumberFormat="1" applyFont="1" applyFill="1" applyBorder="1" applyAlignment="1">
      <alignment vertical="center"/>
    </xf>
    <xf numFmtId="165" fontId="18" fillId="8" borderId="43" xfId="1" applyFont="1" applyFill="1" applyBorder="1" applyAlignment="1" applyProtection="1">
      <alignment vertical="center"/>
    </xf>
    <xf numFmtId="165" fontId="17" fillId="2" borderId="44" xfId="1" applyFont="1" applyFill="1" applyBorder="1" applyAlignment="1" applyProtection="1">
      <alignment vertical="center"/>
    </xf>
    <xf numFmtId="0" fontId="18" fillId="0" borderId="36" xfId="0" applyFont="1" applyBorder="1" applyAlignment="1">
      <alignment vertical="center"/>
    </xf>
    <xf numFmtId="0" fontId="17" fillId="0" borderId="45" xfId="0" applyFont="1" applyBorder="1" applyAlignment="1">
      <alignment vertical="center"/>
    </xf>
    <xf numFmtId="10" fontId="18" fillId="8" borderId="46" xfId="0" applyNumberFormat="1" applyFont="1" applyFill="1" applyBorder="1" applyAlignment="1">
      <alignment vertical="center"/>
    </xf>
    <xf numFmtId="10" fontId="18" fillId="8" borderId="47" xfId="0" applyNumberFormat="1" applyFont="1" applyFill="1" applyBorder="1" applyAlignment="1">
      <alignment vertical="center"/>
    </xf>
    <xf numFmtId="0" fontId="18" fillId="0" borderId="41" xfId="0" applyFont="1" applyBorder="1" applyAlignment="1">
      <alignment horizontal="left" vertical="center"/>
    </xf>
    <xf numFmtId="10" fontId="18" fillId="8" borderId="38" xfId="0" applyNumberFormat="1" applyFont="1" applyFill="1" applyBorder="1" applyAlignment="1">
      <alignment vertical="center"/>
    </xf>
    <xf numFmtId="165" fontId="18" fillId="3" borderId="38" xfId="1" applyFont="1" applyFill="1" applyBorder="1" applyAlignment="1" applyProtection="1">
      <alignment vertical="center"/>
      <protection locked="0"/>
    </xf>
    <xf numFmtId="10" fontId="18" fillId="8" borderId="39" xfId="0" applyNumberFormat="1" applyFont="1" applyFill="1" applyBorder="1" applyAlignment="1">
      <alignment vertical="center"/>
    </xf>
    <xf numFmtId="165" fontId="18" fillId="0" borderId="38" xfId="1" applyFont="1" applyFill="1" applyBorder="1" applyAlignment="1" applyProtection="1">
      <alignment vertical="center"/>
      <protection locked="0"/>
    </xf>
    <xf numFmtId="164" fontId="18" fillId="3" borderId="38" xfId="2" applyFont="1" applyFill="1" applyBorder="1" applyAlignment="1" applyProtection="1">
      <alignment vertical="center"/>
      <protection locked="0"/>
    </xf>
    <xf numFmtId="165" fontId="17" fillId="0" borderId="39" xfId="0" applyNumberFormat="1" applyFont="1" applyBorder="1" applyAlignment="1">
      <alignment vertical="center"/>
    </xf>
    <xf numFmtId="10" fontId="18" fillId="3" borderId="38" xfId="0" applyNumberFormat="1" applyFont="1" applyFill="1" applyBorder="1" applyAlignment="1" applyProtection="1">
      <alignment vertical="center"/>
      <protection locked="0"/>
    </xf>
    <xf numFmtId="165" fontId="18" fillId="0" borderId="39" xfId="1" applyFont="1" applyFill="1" applyBorder="1" applyAlignment="1" applyProtection="1">
      <alignment vertical="center"/>
    </xf>
    <xf numFmtId="10" fontId="17" fillId="8" borderId="38" xfId="0" applyNumberFormat="1" applyFont="1" applyFill="1" applyBorder="1" applyAlignment="1">
      <alignment vertical="center"/>
    </xf>
    <xf numFmtId="10" fontId="17" fillId="9" borderId="38" xfId="0" applyNumberFormat="1" applyFont="1" applyFill="1" applyBorder="1" applyAlignment="1">
      <alignment vertical="center"/>
    </xf>
    <xf numFmtId="165" fontId="17" fillId="2" borderId="39" xfId="0" applyNumberFormat="1" applyFont="1" applyFill="1" applyBorder="1" applyAlignment="1">
      <alignment vertical="center"/>
    </xf>
    <xf numFmtId="165" fontId="18" fillId="11" borderId="0" xfId="1" applyFont="1" applyFill="1" applyBorder="1" applyProtection="1"/>
    <xf numFmtId="10" fontId="18" fillId="10" borderId="38" xfId="0" applyNumberFormat="1" applyFont="1" applyFill="1" applyBorder="1" applyAlignment="1">
      <alignment vertical="center"/>
    </xf>
    <xf numFmtId="10" fontId="17" fillId="8" borderId="43" xfId="0" applyNumberFormat="1" applyFont="1" applyFill="1" applyBorder="1" applyAlignment="1">
      <alignment vertical="center"/>
    </xf>
    <xf numFmtId="10" fontId="17" fillId="9" borderId="43" xfId="0" applyNumberFormat="1" applyFont="1" applyFill="1" applyBorder="1" applyAlignment="1">
      <alignment vertical="center"/>
    </xf>
    <xf numFmtId="165" fontId="17" fillId="2" borderId="44" xfId="0" applyNumberFormat="1" applyFont="1" applyFill="1" applyBorder="1" applyAlignment="1">
      <alignment vertical="center"/>
    </xf>
    <xf numFmtId="10" fontId="18" fillId="4" borderId="38" xfId="0" applyNumberFormat="1" applyFont="1" applyFill="1" applyBorder="1" applyAlignment="1" applyProtection="1">
      <alignment vertical="center"/>
      <protection locked="0"/>
    </xf>
    <xf numFmtId="165" fontId="17" fillId="0" borderId="44" xfId="0" applyNumberFormat="1" applyFont="1" applyBorder="1" applyAlignment="1">
      <alignment vertical="center"/>
    </xf>
    <xf numFmtId="10" fontId="18" fillId="0" borderId="47" xfId="0" applyNumberFormat="1" applyFont="1" applyBorder="1" applyAlignment="1">
      <alignment vertical="center"/>
    </xf>
    <xf numFmtId="165" fontId="18" fillId="4" borderId="38" xfId="1" applyFont="1" applyFill="1" applyBorder="1" applyAlignment="1" applyProtection="1">
      <alignment vertical="center"/>
      <protection locked="0"/>
    </xf>
    <xf numFmtId="0" fontId="17" fillId="0" borderId="48" xfId="0" applyFont="1" applyBorder="1" applyAlignment="1">
      <alignment horizontal="left" vertical="center"/>
    </xf>
    <xf numFmtId="10" fontId="18" fillId="8" borderId="49" xfId="0" applyNumberFormat="1" applyFont="1" applyFill="1" applyBorder="1" applyAlignment="1">
      <alignment vertical="center"/>
    </xf>
    <xf numFmtId="169" fontId="18" fillId="8" borderId="49" xfId="0" applyNumberFormat="1" applyFont="1" applyFill="1" applyBorder="1" applyAlignment="1">
      <alignment vertical="center"/>
    </xf>
    <xf numFmtId="165" fontId="18" fillId="9" borderId="49" xfId="1" applyFont="1" applyFill="1" applyBorder="1" applyAlignment="1" applyProtection="1">
      <alignment vertical="center"/>
    </xf>
    <xf numFmtId="165" fontId="17" fillId="0" borderId="50" xfId="1" applyFont="1" applyFill="1" applyBorder="1" applyAlignment="1" applyProtection="1">
      <alignment vertical="center"/>
    </xf>
    <xf numFmtId="0" fontId="17" fillId="0" borderId="37" xfId="0" applyFont="1" applyBorder="1" applyAlignment="1">
      <alignment vertical="center"/>
    </xf>
    <xf numFmtId="10" fontId="18" fillId="8" borderId="51" xfId="0" applyNumberFormat="1" applyFont="1" applyFill="1" applyBorder="1" applyAlignment="1">
      <alignment vertical="center"/>
    </xf>
    <xf numFmtId="10" fontId="18" fillId="8" borderId="40" xfId="0" applyNumberFormat="1" applyFont="1" applyFill="1" applyBorder="1" applyAlignment="1">
      <alignment vertical="center"/>
    </xf>
    <xf numFmtId="165" fontId="18" fillId="0" borderId="41" xfId="1" applyFont="1" applyFill="1" applyBorder="1" applyAlignment="1" applyProtection="1">
      <alignment vertical="center"/>
      <protection locked="0"/>
    </xf>
    <xf numFmtId="165" fontId="18" fillId="2" borderId="38" xfId="0" applyNumberFormat="1" applyFont="1" applyFill="1" applyBorder="1" applyAlignment="1">
      <alignment vertical="center"/>
    </xf>
    <xf numFmtId="165" fontId="18" fillId="4" borderId="41" xfId="1" applyFont="1" applyFill="1" applyBorder="1" applyAlignment="1" applyProtection="1">
      <alignment vertical="center"/>
      <protection locked="0"/>
    </xf>
    <xf numFmtId="10" fontId="18" fillId="2" borderId="38" xfId="0" applyNumberFormat="1" applyFont="1" applyFill="1" applyBorder="1" applyAlignment="1">
      <alignment vertical="center"/>
    </xf>
    <xf numFmtId="0" fontId="17" fillId="2" borderId="45" xfId="0" applyFont="1" applyFill="1" applyBorder="1" applyAlignment="1">
      <alignment horizontal="left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 wrapText="1"/>
    </xf>
    <xf numFmtId="165" fontId="18" fillId="4" borderId="37" xfId="1" applyFont="1" applyFill="1" applyBorder="1" applyAlignment="1" applyProtection="1">
      <alignment vertical="center"/>
      <protection locked="0"/>
    </xf>
    <xf numFmtId="165" fontId="18" fillId="4" borderId="51" xfId="1" applyFont="1" applyFill="1" applyBorder="1" applyAlignment="1" applyProtection="1">
      <alignment vertical="center"/>
      <protection locked="0"/>
    </xf>
    <xf numFmtId="0" fontId="17" fillId="0" borderId="52" xfId="0" applyFont="1" applyBorder="1" applyAlignment="1">
      <alignment horizontal="left" vertical="center"/>
    </xf>
    <xf numFmtId="10" fontId="17" fillId="8" borderId="53" xfId="0" applyNumberFormat="1" applyFont="1" applyFill="1" applyBorder="1" applyAlignment="1">
      <alignment vertical="center"/>
    </xf>
    <xf numFmtId="10" fontId="17" fillId="9" borderId="53" xfId="0" applyNumberFormat="1" applyFont="1" applyFill="1" applyBorder="1" applyAlignment="1">
      <alignment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10" fontId="17" fillId="3" borderId="38" xfId="0" applyNumberFormat="1" applyFont="1" applyFill="1" applyBorder="1" applyAlignment="1">
      <alignment vertical="center"/>
    </xf>
    <xf numFmtId="165" fontId="17" fillId="2" borderId="54" xfId="0" applyNumberFormat="1" applyFont="1" applyFill="1" applyBorder="1" applyAlignment="1">
      <alignment vertical="center"/>
    </xf>
    <xf numFmtId="0" fontId="17" fillId="0" borderId="31" xfId="0" applyFont="1" applyBorder="1" applyAlignment="1">
      <alignment horizontal="left" vertical="center"/>
    </xf>
    <xf numFmtId="10" fontId="17" fillId="8" borderId="32" xfId="0" applyNumberFormat="1" applyFont="1" applyFill="1" applyBorder="1" applyAlignment="1">
      <alignment vertical="center"/>
    </xf>
    <xf numFmtId="165" fontId="17" fillId="2" borderId="33" xfId="0" applyNumberFormat="1" applyFont="1" applyFill="1" applyBorder="1" applyAlignment="1">
      <alignment vertical="center"/>
    </xf>
    <xf numFmtId="10" fontId="17" fillId="3" borderId="32" xfId="3" applyNumberFormat="1" applyFont="1" applyFill="1" applyBorder="1" applyAlignment="1" applyProtection="1">
      <alignment vertical="center"/>
    </xf>
    <xf numFmtId="165" fontId="17" fillId="0" borderId="32" xfId="1" applyFont="1" applyFill="1" applyBorder="1" applyAlignment="1" applyProtection="1">
      <alignment vertical="center"/>
    </xf>
    <xf numFmtId="10" fontId="18" fillId="3" borderId="38" xfId="0" applyNumberFormat="1" applyFont="1" applyFill="1" applyBorder="1" applyAlignment="1">
      <alignment vertical="center"/>
    </xf>
    <xf numFmtId="169" fontId="6" fillId="7" borderId="17" xfId="0" applyNumberFormat="1" applyFont="1" applyFill="1" applyBorder="1" applyAlignment="1" applyProtection="1">
      <alignment horizontal="center" vertical="center" wrapText="1"/>
      <protection locked="0" hidden="1"/>
    </xf>
    <xf numFmtId="0" fontId="17" fillId="11" borderId="0" xfId="0" applyFont="1" applyFill="1" applyAlignment="1">
      <alignment horizontal="center" vertical="center"/>
    </xf>
    <xf numFmtId="0" fontId="3" fillId="3" borderId="1" xfId="4" applyFont="1" applyFill="1" applyBorder="1" applyAlignment="1">
      <alignment horizontal="center" vertical="center"/>
    </xf>
    <xf numFmtId="0" fontId="3" fillId="2" borderId="0" xfId="4" applyFont="1" applyFill="1" applyAlignment="1">
      <alignment horizontal="center" vertical="center"/>
    </xf>
    <xf numFmtId="0" fontId="3" fillId="3" borderId="1" xfId="4" applyFont="1" applyFill="1" applyBorder="1" applyAlignment="1" applyProtection="1">
      <alignment horizontal="left" vertical="center" wrapText="1"/>
      <protection locked="0"/>
    </xf>
    <xf numFmtId="167" fontId="3" fillId="3" borderId="1" xfId="4" applyNumberFormat="1" applyFont="1" applyFill="1" applyBorder="1" applyAlignment="1" applyProtection="1">
      <alignment horizontal="left" vertical="center" wrapText="1"/>
      <protection locked="0"/>
    </xf>
    <xf numFmtId="0" fontId="3" fillId="3" borderId="2" xfId="4" applyFont="1" applyFill="1" applyBorder="1" applyAlignment="1">
      <alignment horizontal="left" vertical="center" wrapText="1"/>
    </xf>
    <xf numFmtId="0" fontId="3" fillId="3" borderId="3" xfId="4" applyFont="1" applyFill="1" applyBorder="1" applyAlignment="1">
      <alignment horizontal="left" vertical="center" wrapText="1"/>
    </xf>
    <xf numFmtId="0" fontId="3" fillId="3" borderId="4" xfId="4" applyFont="1" applyFill="1" applyBorder="1" applyAlignment="1">
      <alignment horizontal="left" vertical="center" wrapText="1"/>
    </xf>
    <xf numFmtId="0" fontId="2" fillId="3" borderId="1" xfId="4" applyFill="1" applyBorder="1" applyAlignment="1">
      <alignment horizontal="center" vertical="center"/>
    </xf>
    <xf numFmtId="0" fontId="2" fillId="2" borderId="1" xfId="4" applyFill="1" applyBorder="1" applyAlignment="1">
      <alignment horizontal="center" vertical="center"/>
    </xf>
    <xf numFmtId="0" fontId="6" fillId="5" borderId="12" xfId="0" applyFont="1" applyFill="1" applyBorder="1" applyAlignment="1" applyProtection="1">
      <alignment horizontal="center" vertical="center" wrapText="1"/>
      <protection hidden="1"/>
    </xf>
    <xf numFmtId="0" fontId="6" fillId="5" borderId="13" xfId="0" applyFont="1" applyFill="1" applyBorder="1" applyAlignment="1" applyProtection="1">
      <alignment horizontal="center" vertical="center" wrapText="1"/>
      <protection hidden="1"/>
    </xf>
    <xf numFmtId="0" fontId="5" fillId="5" borderId="14" xfId="0" applyFont="1" applyFill="1" applyBorder="1" applyAlignment="1" applyProtection="1">
      <alignment horizontal="center" vertical="center" wrapText="1"/>
      <protection hidden="1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10" fontId="6" fillId="6" borderId="19" xfId="0" applyNumberFormat="1" applyFont="1" applyFill="1" applyBorder="1" applyAlignment="1" applyProtection="1">
      <alignment horizontal="center" vertical="center" wrapText="1"/>
      <protection hidden="1"/>
    </xf>
    <xf numFmtId="10" fontId="6" fillId="6" borderId="20" xfId="0" applyNumberFormat="1" applyFont="1" applyFill="1" applyBorder="1" applyAlignment="1" applyProtection="1">
      <alignment horizontal="center" vertical="center" wrapText="1"/>
      <protection hidden="1"/>
    </xf>
    <xf numFmtId="0" fontId="6" fillId="5" borderId="10" xfId="0" applyFont="1" applyFill="1" applyBorder="1" applyAlignment="1" applyProtection="1">
      <alignment horizontal="center" vertical="center" wrapText="1"/>
      <protection hidden="1"/>
    </xf>
    <xf numFmtId="0" fontId="6" fillId="5" borderId="0" xfId="0" applyFont="1" applyFill="1" applyAlignment="1" applyProtection="1">
      <alignment horizontal="center" vertical="center" wrapText="1"/>
      <protection hidden="1"/>
    </xf>
    <xf numFmtId="0" fontId="5" fillId="5" borderId="0" xfId="0" applyFont="1" applyFill="1" applyAlignment="1" applyProtection="1">
      <alignment horizontal="left" vertical="center" wrapText="1"/>
      <protection hidden="1"/>
    </xf>
    <xf numFmtId="0" fontId="5" fillId="5" borderId="23" xfId="0" applyFont="1" applyFill="1" applyBorder="1" applyAlignment="1" applyProtection="1">
      <alignment horizontal="left" vertical="center" wrapText="1"/>
      <protection hidden="1"/>
    </xf>
    <xf numFmtId="0" fontId="6" fillId="5" borderId="10" xfId="0" applyFont="1" applyFill="1" applyBorder="1" applyAlignment="1" applyProtection="1">
      <alignment horizontal="left" vertical="center" wrapText="1"/>
      <protection hidden="1"/>
    </xf>
    <xf numFmtId="0" fontId="6" fillId="5" borderId="0" xfId="0" applyFont="1" applyFill="1" applyAlignment="1" applyProtection="1">
      <alignment horizontal="left" vertical="center" wrapText="1"/>
      <protection hidden="1"/>
    </xf>
    <xf numFmtId="0" fontId="14" fillId="5" borderId="24" xfId="0" applyFont="1" applyFill="1" applyBorder="1" applyAlignment="1" applyProtection="1">
      <alignment horizontal="center" vertical="center" wrapText="1"/>
      <protection hidden="1"/>
    </xf>
    <xf numFmtId="0" fontId="14" fillId="5" borderId="25" xfId="0" applyFont="1" applyFill="1" applyBorder="1" applyAlignment="1" applyProtection="1">
      <alignment horizontal="center" vertical="center" wrapText="1"/>
      <protection hidden="1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3" fillId="11" borderId="2" xfId="4" applyFont="1" applyFill="1" applyBorder="1" applyAlignment="1">
      <alignment horizontal="left" vertical="center" wrapText="1" shrinkToFit="1"/>
    </xf>
    <xf numFmtId="0" fontId="3" fillId="11" borderId="3" xfId="4" applyFont="1" applyFill="1" applyBorder="1" applyAlignment="1">
      <alignment horizontal="left" vertical="center" wrapText="1" shrinkToFit="1"/>
    </xf>
    <xf numFmtId="0" fontId="3" fillId="11" borderId="4" xfId="4" applyFont="1" applyFill="1" applyBorder="1" applyAlignment="1">
      <alignment horizontal="left" vertical="center" wrapText="1" shrinkToFit="1"/>
    </xf>
    <xf numFmtId="0" fontId="3" fillId="11" borderId="1" xfId="4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center" vertical="center" wrapText="1"/>
    </xf>
    <xf numFmtId="0" fontId="3" fillId="11" borderId="2" xfId="4" applyFont="1" applyFill="1" applyBorder="1" applyAlignment="1">
      <alignment horizontal="left" vertical="center"/>
    </xf>
    <xf numFmtId="0" fontId="3" fillId="11" borderId="3" xfId="4" applyFont="1" applyFill="1" applyBorder="1" applyAlignment="1">
      <alignment horizontal="left" vertical="center"/>
    </xf>
    <xf numFmtId="0" fontId="3" fillId="11" borderId="4" xfId="4" applyFont="1" applyFill="1" applyBorder="1" applyAlignment="1">
      <alignment horizontal="left" vertical="center"/>
    </xf>
    <xf numFmtId="0" fontId="2" fillId="11" borderId="2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3" fillId="11" borderId="1" xfId="4" applyFont="1" applyFill="1" applyBorder="1" applyAlignment="1">
      <alignment horizontal="center" vertical="center"/>
    </xf>
  </cellXfs>
  <cellStyles count="7">
    <cellStyle name="Hyperlink_ANS" xfId="6"/>
    <cellStyle name="Moeda" xfId="2" builtinId="4"/>
    <cellStyle name="Normal" xfId="0" builtinId="0"/>
    <cellStyle name="Normal 2" xfId="4"/>
    <cellStyle name="Porcentagem" xfId="3" builtinId="5"/>
    <cellStyle name="Separador de milhares" xfId="1" builtinId="3"/>
    <cellStyle name="Separador de milhares 2" xfId="5"/>
  </cellStyles>
  <dxfs count="14">
    <dxf>
      <font>
        <color theme="8" tint="0.39994506668294322"/>
      </font>
    </dxf>
    <dxf>
      <font>
        <color indexed="10"/>
      </font>
    </dxf>
    <dxf>
      <font>
        <condense val="0"/>
        <extend val="0"/>
        <color indexed="20"/>
      </font>
    </dxf>
    <dxf>
      <font>
        <color rgb="FF9C0006"/>
      </font>
    </dxf>
    <dxf>
      <font>
        <color indexed="10"/>
      </font>
    </dxf>
    <dxf>
      <font>
        <condense val="0"/>
        <extend val="0"/>
        <color indexed="20"/>
      </font>
    </dxf>
    <dxf>
      <font>
        <color rgb="FF9C0006"/>
      </font>
    </dxf>
    <dxf>
      <font>
        <color indexed="10"/>
      </font>
    </dxf>
    <dxf>
      <font>
        <condense val="0"/>
        <extend val="0"/>
        <color indexed="20"/>
      </font>
    </dxf>
    <dxf>
      <font>
        <color rgb="FF9C0006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/>
  </sheetPr>
  <dimension ref="B2:Q35"/>
  <sheetViews>
    <sheetView workbookViewId="0">
      <selection activeCell="B3" sqref="B3:F3"/>
    </sheetView>
  </sheetViews>
  <sheetFormatPr defaultRowHeight="12.75"/>
  <cols>
    <col min="1" max="1" width="2.7109375" style="97" customWidth="1"/>
    <col min="2" max="2" width="41.85546875" style="1" customWidth="1"/>
    <col min="3" max="3" width="16.7109375" style="97" customWidth="1"/>
    <col min="4" max="4" width="10.7109375" style="97" customWidth="1"/>
    <col min="5" max="5" width="30.7109375" style="97" customWidth="1"/>
    <col min="6" max="6" width="16.7109375" style="97" customWidth="1"/>
    <col min="7" max="256" width="9.140625" style="97"/>
    <col min="257" max="257" width="2.7109375" style="97" customWidth="1"/>
    <col min="258" max="258" width="41.85546875" style="97" customWidth="1"/>
    <col min="259" max="259" width="16.7109375" style="97" customWidth="1"/>
    <col min="260" max="260" width="10.7109375" style="97" customWidth="1"/>
    <col min="261" max="261" width="30.7109375" style="97" customWidth="1"/>
    <col min="262" max="262" width="16.7109375" style="97" customWidth="1"/>
    <col min="263" max="512" width="9.140625" style="97"/>
    <col min="513" max="513" width="2.7109375" style="97" customWidth="1"/>
    <col min="514" max="514" width="41.85546875" style="97" customWidth="1"/>
    <col min="515" max="515" width="16.7109375" style="97" customWidth="1"/>
    <col min="516" max="516" width="10.7109375" style="97" customWidth="1"/>
    <col min="517" max="517" width="30.7109375" style="97" customWidth="1"/>
    <col min="518" max="518" width="16.7109375" style="97" customWidth="1"/>
    <col min="519" max="768" width="9.140625" style="97"/>
    <col min="769" max="769" width="2.7109375" style="97" customWidth="1"/>
    <col min="770" max="770" width="41.85546875" style="97" customWidth="1"/>
    <col min="771" max="771" width="16.7109375" style="97" customWidth="1"/>
    <col min="772" max="772" width="10.7109375" style="97" customWidth="1"/>
    <col min="773" max="773" width="30.7109375" style="97" customWidth="1"/>
    <col min="774" max="774" width="16.7109375" style="97" customWidth="1"/>
    <col min="775" max="1024" width="9.140625" style="97"/>
    <col min="1025" max="1025" width="2.7109375" style="97" customWidth="1"/>
    <col min="1026" max="1026" width="41.85546875" style="97" customWidth="1"/>
    <col min="1027" max="1027" width="16.7109375" style="97" customWidth="1"/>
    <col min="1028" max="1028" width="10.7109375" style="97" customWidth="1"/>
    <col min="1029" max="1029" width="30.7109375" style="97" customWidth="1"/>
    <col min="1030" max="1030" width="16.7109375" style="97" customWidth="1"/>
    <col min="1031" max="1280" width="9.140625" style="97"/>
    <col min="1281" max="1281" width="2.7109375" style="97" customWidth="1"/>
    <col min="1282" max="1282" width="41.85546875" style="97" customWidth="1"/>
    <col min="1283" max="1283" width="16.7109375" style="97" customWidth="1"/>
    <col min="1284" max="1284" width="10.7109375" style="97" customWidth="1"/>
    <col min="1285" max="1285" width="30.7109375" style="97" customWidth="1"/>
    <col min="1286" max="1286" width="16.7109375" style="97" customWidth="1"/>
    <col min="1287" max="1536" width="9.140625" style="97"/>
    <col min="1537" max="1537" width="2.7109375" style="97" customWidth="1"/>
    <col min="1538" max="1538" width="41.85546875" style="97" customWidth="1"/>
    <col min="1539" max="1539" width="16.7109375" style="97" customWidth="1"/>
    <col min="1540" max="1540" width="10.7109375" style="97" customWidth="1"/>
    <col min="1541" max="1541" width="30.7109375" style="97" customWidth="1"/>
    <col min="1542" max="1542" width="16.7109375" style="97" customWidth="1"/>
    <col min="1543" max="1792" width="9.140625" style="97"/>
    <col min="1793" max="1793" width="2.7109375" style="97" customWidth="1"/>
    <col min="1794" max="1794" width="41.85546875" style="97" customWidth="1"/>
    <col min="1795" max="1795" width="16.7109375" style="97" customWidth="1"/>
    <col min="1796" max="1796" width="10.7109375" style="97" customWidth="1"/>
    <col min="1797" max="1797" width="30.7109375" style="97" customWidth="1"/>
    <col min="1798" max="1798" width="16.7109375" style="97" customWidth="1"/>
    <col min="1799" max="2048" width="9.140625" style="97"/>
    <col min="2049" max="2049" width="2.7109375" style="97" customWidth="1"/>
    <col min="2050" max="2050" width="41.85546875" style="97" customWidth="1"/>
    <col min="2051" max="2051" width="16.7109375" style="97" customWidth="1"/>
    <col min="2052" max="2052" width="10.7109375" style="97" customWidth="1"/>
    <col min="2053" max="2053" width="30.7109375" style="97" customWidth="1"/>
    <col min="2054" max="2054" width="16.7109375" style="97" customWidth="1"/>
    <col min="2055" max="2304" width="9.140625" style="97"/>
    <col min="2305" max="2305" width="2.7109375" style="97" customWidth="1"/>
    <col min="2306" max="2306" width="41.85546875" style="97" customWidth="1"/>
    <col min="2307" max="2307" width="16.7109375" style="97" customWidth="1"/>
    <col min="2308" max="2308" width="10.7109375" style="97" customWidth="1"/>
    <col min="2309" max="2309" width="30.7109375" style="97" customWidth="1"/>
    <col min="2310" max="2310" width="16.7109375" style="97" customWidth="1"/>
    <col min="2311" max="2560" width="9.140625" style="97"/>
    <col min="2561" max="2561" width="2.7109375" style="97" customWidth="1"/>
    <col min="2562" max="2562" width="41.85546875" style="97" customWidth="1"/>
    <col min="2563" max="2563" width="16.7109375" style="97" customWidth="1"/>
    <col min="2564" max="2564" width="10.7109375" style="97" customWidth="1"/>
    <col min="2565" max="2565" width="30.7109375" style="97" customWidth="1"/>
    <col min="2566" max="2566" width="16.7109375" style="97" customWidth="1"/>
    <col min="2567" max="2816" width="9.140625" style="97"/>
    <col min="2817" max="2817" width="2.7109375" style="97" customWidth="1"/>
    <col min="2818" max="2818" width="41.85546875" style="97" customWidth="1"/>
    <col min="2819" max="2819" width="16.7109375" style="97" customWidth="1"/>
    <col min="2820" max="2820" width="10.7109375" style="97" customWidth="1"/>
    <col min="2821" max="2821" width="30.7109375" style="97" customWidth="1"/>
    <col min="2822" max="2822" width="16.7109375" style="97" customWidth="1"/>
    <col min="2823" max="3072" width="9.140625" style="97"/>
    <col min="3073" max="3073" width="2.7109375" style="97" customWidth="1"/>
    <col min="3074" max="3074" width="41.85546875" style="97" customWidth="1"/>
    <col min="3075" max="3075" width="16.7109375" style="97" customWidth="1"/>
    <col min="3076" max="3076" width="10.7109375" style="97" customWidth="1"/>
    <col min="3077" max="3077" width="30.7109375" style="97" customWidth="1"/>
    <col min="3078" max="3078" width="16.7109375" style="97" customWidth="1"/>
    <col min="3079" max="3328" width="9.140625" style="97"/>
    <col min="3329" max="3329" width="2.7109375" style="97" customWidth="1"/>
    <col min="3330" max="3330" width="41.85546875" style="97" customWidth="1"/>
    <col min="3331" max="3331" width="16.7109375" style="97" customWidth="1"/>
    <col min="3332" max="3332" width="10.7109375" style="97" customWidth="1"/>
    <col min="3333" max="3333" width="30.7109375" style="97" customWidth="1"/>
    <col min="3334" max="3334" width="16.7109375" style="97" customWidth="1"/>
    <col min="3335" max="3584" width="9.140625" style="97"/>
    <col min="3585" max="3585" width="2.7109375" style="97" customWidth="1"/>
    <col min="3586" max="3586" width="41.85546875" style="97" customWidth="1"/>
    <col min="3587" max="3587" width="16.7109375" style="97" customWidth="1"/>
    <col min="3588" max="3588" width="10.7109375" style="97" customWidth="1"/>
    <col min="3589" max="3589" width="30.7109375" style="97" customWidth="1"/>
    <col min="3590" max="3590" width="16.7109375" style="97" customWidth="1"/>
    <col min="3591" max="3840" width="9.140625" style="97"/>
    <col min="3841" max="3841" width="2.7109375" style="97" customWidth="1"/>
    <col min="3842" max="3842" width="41.85546875" style="97" customWidth="1"/>
    <col min="3843" max="3843" width="16.7109375" style="97" customWidth="1"/>
    <col min="3844" max="3844" width="10.7109375" style="97" customWidth="1"/>
    <col min="3845" max="3845" width="30.7109375" style="97" customWidth="1"/>
    <col min="3846" max="3846" width="16.7109375" style="97" customWidth="1"/>
    <col min="3847" max="4096" width="9.140625" style="97"/>
    <col min="4097" max="4097" width="2.7109375" style="97" customWidth="1"/>
    <col min="4098" max="4098" width="41.85546875" style="97" customWidth="1"/>
    <col min="4099" max="4099" width="16.7109375" style="97" customWidth="1"/>
    <col min="4100" max="4100" width="10.7109375" style="97" customWidth="1"/>
    <col min="4101" max="4101" width="30.7109375" style="97" customWidth="1"/>
    <col min="4102" max="4102" width="16.7109375" style="97" customWidth="1"/>
    <col min="4103" max="4352" width="9.140625" style="97"/>
    <col min="4353" max="4353" width="2.7109375" style="97" customWidth="1"/>
    <col min="4354" max="4354" width="41.85546875" style="97" customWidth="1"/>
    <col min="4355" max="4355" width="16.7109375" style="97" customWidth="1"/>
    <col min="4356" max="4356" width="10.7109375" style="97" customWidth="1"/>
    <col min="4357" max="4357" width="30.7109375" style="97" customWidth="1"/>
    <col min="4358" max="4358" width="16.7109375" style="97" customWidth="1"/>
    <col min="4359" max="4608" width="9.140625" style="97"/>
    <col min="4609" max="4609" width="2.7109375" style="97" customWidth="1"/>
    <col min="4610" max="4610" width="41.85546875" style="97" customWidth="1"/>
    <col min="4611" max="4611" width="16.7109375" style="97" customWidth="1"/>
    <col min="4612" max="4612" width="10.7109375" style="97" customWidth="1"/>
    <col min="4613" max="4613" width="30.7109375" style="97" customWidth="1"/>
    <col min="4614" max="4614" width="16.7109375" style="97" customWidth="1"/>
    <col min="4615" max="4864" width="9.140625" style="97"/>
    <col min="4865" max="4865" width="2.7109375" style="97" customWidth="1"/>
    <col min="4866" max="4866" width="41.85546875" style="97" customWidth="1"/>
    <col min="4867" max="4867" width="16.7109375" style="97" customWidth="1"/>
    <col min="4868" max="4868" width="10.7109375" style="97" customWidth="1"/>
    <col min="4869" max="4869" width="30.7109375" style="97" customWidth="1"/>
    <col min="4870" max="4870" width="16.7109375" style="97" customWidth="1"/>
    <col min="4871" max="5120" width="9.140625" style="97"/>
    <col min="5121" max="5121" width="2.7109375" style="97" customWidth="1"/>
    <col min="5122" max="5122" width="41.85546875" style="97" customWidth="1"/>
    <col min="5123" max="5123" width="16.7109375" style="97" customWidth="1"/>
    <col min="5124" max="5124" width="10.7109375" style="97" customWidth="1"/>
    <col min="5125" max="5125" width="30.7109375" style="97" customWidth="1"/>
    <col min="5126" max="5126" width="16.7109375" style="97" customWidth="1"/>
    <col min="5127" max="5376" width="9.140625" style="97"/>
    <col min="5377" max="5377" width="2.7109375" style="97" customWidth="1"/>
    <col min="5378" max="5378" width="41.85546875" style="97" customWidth="1"/>
    <col min="5379" max="5379" width="16.7109375" style="97" customWidth="1"/>
    <col min="5380" max="5380" width="10.7109375" style="97" customWidth="1"/>
    <col min="5381" max="5381" width="30.7109375" style="97" customWidth="1"/>
    <col min="5382" max="5382" width="16.7109375" style="97" customWidth="1"/>
    <col min="5383" max="5632" width="9.140625" style="97"/>
    <col min="5633" max="5633" width="2.7109375" style="97" customWidth="1"/>
    <col min="5634" max="5634" width="41.85546875" style="97" customWidth="1"/>
    <col min="5635" max="5635" width="16.7109375" style="97" customWidth="1"/>
    <col min="5636" max="5636" width="10.7109375" style="97" customWidth="1"/>
    <col min="5637" max="5637" width="30.7109375" style="97" customWidth="1"/>
    <col min="5638" max="5638" width="16.7109375" style="97" customWidth="1"/>
    <col min="5639" max="5888" width="9.140625" style="97"/>
    <col min="5889" max="5889" width="2.7109375" style="97" customWidth="1"/>
    <col min="5890" max="5890" width="41.85546875" style="97" customWidth="1"/>
    <col min="5891" max="5891" width="16.7109375" style="97" customWidth="1"/>
    <col min="5892" max="5892" width="10.7109375" style="97" customWidth="1"/>
    <col min="5893" max="5893" width="30.7109375" style="97" customWidth="1"/>
    <col min="5894" max="5894" width="16.7109375" style="97" customWidth="1"/>
    <col min="5895" max="6144" width="9.140625" style="97"/>
    <col min="6145" max="6145" width="2.7109375" style="97" customWidth="1"/>
    <col min="6146" max="6146" width="41.85546875" style="97" customWidth="1"/>
    <col min="6147" max="6147" width="16.7109375" style="97" customWidth="1"/>
    <col min="6148" max="6148" width="10.7109375" style="97" customWidth="1"/>
    <col min="6149" max="6149" width="30.7109375" style="97" customWidth="1"/>
    <col min="6150" max="6150" width="16.7109375" style="97" customWidth="1"/>
    <col min="6151" max="6400" width="9.140625" style="97"/>
    <col min="6401" max="6401" width="2.7109375" style="97" customWidth="1"/>
    <col min="6402" max="6402" width="41.85546875" style="97" customWidth="1"/>
    <col min="6403" max="6403" width="16.7109375" style="97" customWidth="1"/>
    <col min="6404" max="6404" width="10.7109375" style="97" customWidth="1"/>
    <col min="6405" max="6405" width="30.7109375" style="97" customWidth="1"/>
    <col min="6406" max="6406" width="16.7109375" style="97" customWidth="1"/>
    <col min="6407" max="6656" width="9.140625" style="97"/>
    <col min="6657" max="6657" width="2.7109375" style="97" customWidth="1"/>
    <col min="6658" max="6658" width="41.85546875" style="97" customWidth="1"/>
    <col min="6659" max="6659" width="16.7109375" style="97" customWidth="1"/>
    <col min="6660" max="6660" width="10.7109375" style="97" customWidth="1"/>
    <col min="6661" max="6661" width="30.7109375" style="97" customWidth="1"/>
    <col min="6662" max="6662" width="16.7109375" style="97" customWidth="1"/>
    <col min="6663" max="6912" width="9.140625" style="97"/>
    <col min="6913" max="6913" width="2.7109375" style="97" customWidth="1"/>
    <col min="6914" max="6914" width="41.85546875" style="97" customWidth="1"/>
    <col min="6915" max="6915" width="16.7109375" style="97" customWidth="1"/>
    <col min="6916" max="6916" width="10.7109375" style="97" customWidth="1"/>
    <col min="6917" max="6917" width="30.7109375" style="97" customWidth="1"/>
    <col min="6918" max="6918" width="16.7109375" style="97" customWidth="1"/>
    <col min="6919" max="7168" width="9.140625" style="97"/>
    <col min="7169" max="7169" width="2.7109375" style="97" customWidth="1"/>
    <col min="7170" max="7170" width="41.85546875" style="97" customWidth="1"/>
    <col min="7171" max="7171" width="16.7109375" style="97" customWidth="1"/>
    <col min="7172" max="7172" width="10.7109375" style="97" customWidth="1"/>
    <col min="7173" max="7173" width="30.7109375" style="97" customWidth="1"/>
    <col min="7174" max="7174" width="16.7109375" style="97" customWidth="1"/>
    <col min="7175" max="7424" width="9.140625" style="97"/>
    <col min="7425" max="7425" width="2.7109375" style="97" customWidth="1"/>
    <col min="7426" max="7426" width="41.85546875" style="97" customWidth="1"/>
    <col min="7427" max="7427" width="16.7109375" style="97" customWidth="1"/>
    <col min="7428" max="7428" width="10.7109375" style="97" customWidth="1"/>
    <col min="7429" max="7429" width="30.7109375" style="97" customWidth="1"/>
    <col min="7430" max="7430" width="16.7109375" style="97" customWidth="1"/>
    <col min="7431" max="7680" width="9.140625" style="97"/>
    <col min="7681" max="7681" width="2.7109375" style="97" customWidth="1"/>
    <col min="7682" max="7682" width="41.85546875" style="97" customWidth="1"/>
    <col min="7683" max="7683" width="16.7109375" style="97" customWidth="1"/>
    <col min="7684" max="7684" width="10.7109375" style="97" customWidth="1"/>
    <col min="7685" max="7685" width="30.7109375" style="97" customWidth="1"/>
    <col min="7686" max="7686" width="16.7109375" style="97" customWidth="1"/>
    <col min="7687" max="7936" width="9.140625" style="97"/>
    <col min="7937" max="7937" width="2.7109375" style="97" customWidth="1"/>
    <col min="7938" max="7938" width="41.85546875" style="97" customWidth="1"/>
    <col min="7939" max="7939" width="16.7109375" style="97" customWidth="1"/>
    <col min="7940" max="7940" width="10.7109375" style="97" customWidth="1"/>
    <col min="7941" max="7941" width="30.7109375" style="97" customWidth="1"/>
    <col min="7942" max="7942" width="16.7109375" style="97" customWidth="1"/>
    <col min="7943" max="8192" width="9.140625" style="97"/>
    <col min="8193" max="8193" width="2.7109375" style="97" customWidth="1"/>
    <col min="8194" max="8194" width="41.85546875" style="97" customWidth="1"/>
    <col min="8195" max="8195" width="16.7109375" style="97" customWidth="1"/>
    <col min="8196" max="8196" width="10.7109375" style="97" customWidth="1"/>
    <col min="8197" max="8197" width="30.7109375" style="97" customWidth="1"/>
    <col min="8198" max="8198" width="16.7109375" style="97" customWidth="1"/>
    <col min="8199" max="8448" width="9.140625" style="97"/>
    <col min="8449" max="8449" width="2.7109375" style="97" customWidth="1"/>
    <col min="8450" max="8450" width="41.85546875" style="97" customWidth="1"/>
    <col min="8451" max="8451" width="16.7109375" style="97" customWidth="1"/>
    <col min="8452" max="8452" width="10.7109375" style="97" customWidth="1"/>
    <col min="8453" max="8453" width="30.7109375" style="97" customWidth="1"/>
    <col min="8454" max="8454" width="16.7109375" style="97" customWidth="1"/>
    <col min="8455" max="8704" width="9.140625" style="97"/>
    <col min="8705" max="8705" width="2.7109375" style="97" customWidth="1"/>
    <col min="8706" max="8706" width="41.85546875" style="97" customWidth="1"/>
    <col min="8707" max="8707" width="16.7109375" style="97" customWidth="1"/>
    <col min="8708" max="8708" width="10.7109375" style="97" customWidth="1"/>
    <col min="8709" max="8709" width="30.7109375" style="97" customWidth="1"/>
    <col min="8710" max="8710" width="16.7109375" style="97" customWidth="1"/>
    <col min="8711" max="8960" width="9.140625" style="97"/>
    <col min="8961" max="8961" width="2.7109375" style="97" customWidth="1"/>
    <col min="8962" max="8962" width="41.85546875" style="97" customWidth="1"/>
    <col min="8963" max="8963" width="16.7109375" style="97" customWidth="1"/>
    <col min="8964" max="8964" width="10.7109375" style="97" customWidth="1"/>
    <col min="8965" max="8965" width="30.7109375" style="97" customWidth="1"/>
    <col min="8966" max="8966" width="16.7109375" style="97" customWidth="1"/>
    <col min="8967" max="9216" width="9.140625" style="97"/>
    <col min="9217" max="9217" width="2.7109375" style="97" customWidth="1"/>
    <col min="9218" max="9218" width="41.85546875" style="97" customWidth="1"/>
    <col min="9219" max="9219" width="16.7109375" style="97" customWidth="1"/>
    <col min="9220" max="9220" width="10.7109375" style="97" customWidth="1"/>
    <col min="9221" max="9221" width="30.7109375" style="97" customWidth="1"/>
    <col min="9222" max="9222" width="16.7109375" style="97" customWidth="1"/>
    <col min="9223" max="9472" width="9.140625" style="97"/>
    <col min="9473" max="9473" width="2.7109375" style="97" customWidth="1"/>
    <col min="9474" max="9474" width="41.85546875" style="97" customWidth="1"/>
    <col min="9475" max="9475" width="16.7109375" style="97" customWidth="1"/>
    <col min="9476" max="9476" width="10.7109375" style="97" customWidth="1"/>
    <col min="9477" max="9477" width="30.7109375" style="97" customWidth="1"/>
    <col min="9478" max="9478" width="16.7109375" style="97" customWidth="1"/>
    <col min="9479" max="9728" width="9.140625" style="97"/>
    <col min="9729" max="9729" width="2.7109375" style="97" customWidth="1"/>
    <col min="9730" max="9730" width="41.85546875" style="97" customWidth="1"/>
    <col min="9731" max="9731" width="16.7109375" style="97" customWidth="1"/>
    <col min="9732" max="9732" width="10.7109375" style="97" customWidth="1"/>
    <col min="9733" max="9733" width="30.7109375" style="97" customWidth="1"/>
    <col min="9734" max="9734" width="16.7109375" style="97" customWidth="1"/>
    <col min="9735" max="9984" width="9.140625" style="97"/>
    <col min="9985" max="9985" width="2.7109375" style="97" customWidth="1"/>
    <col min="9986" max="9986" width="41.85546875" style="97" customWidth="1"/>
    <col min="9987" max="9987" width="16.7109375" style="97" customWidth="1"/>
    <col min="9988" max="9988" width="10.7109375" style="97" customWidth="1"/>
    <col min="9989" max="9989" width="30.7109375" style="97" customWidth="1"/>
    <col min="9990" max="9990" width="16.7109375" style="97" customWidth="1"/>
    <col min="9991" max="10240" width="9.140625" style="97"/>
    <col min="10241" max="10241" width="2.7109375" style="97" customWidth="1"/>
    <col min="10242" max="10242" width="41.85546875" style="97" customWidth="1"/>
    <col min="10243" max="10243" width="16.7109375" style="97" customWidth="1"/>
    <col min="10244" max="10244" width="10.7109375" style="97" customWidth="1"/>
    <col min="10245" max="10245" width="30.7109375" style="97" customWidth="1"/>
    <col min="10246" max="10246" width="16.7109375" style="97" customWidth="1"/>
    <col min="10247" max="10496" width="9.140625" style="97"/>
    <col min="10497" max="10497" width="2.7109375" style="97" customWidth="1"/>
    <col min="10498" max="10498" width="41.85546875" style="97" customWidth="1"/>
    <col min="10499" max="10499" width="16.7109375" style="97" customWidth="1"/>
    <col min="10500" max="10500" width="10.7109375" style="97" customWidth="1"/>
    <col min="10501" max="10501" width="30.7109375" style="97" customWidth="1"/>
    <col min="10502" max="10502" width="16.7109375" style="97" customWidth="1"/>
    <col min="10503" max="10752" width="9.140625" style="97"/>
    <col min="10753" max="10753" width="2.7109375" style="97" customWidth="1"/>
    <col min="10754" max="10754" width="41.85546875" style="97" customWidth="1"/>
    <col min="10755" max="10755" width="16.7109375" style="97" customWidth="1"/>
    <col min="10756" max="10756" width="10.7109375" style="97" customWidth="1"/>
    <col min="10757" max="10757" width="30.7109375" style="97" customWidth="1"/>
    <col min="10758" max="10758" width="16.7109375" style="97" customWidth="1"/>
    <col min="10759" max="11008" width="9.140625" style="97"/>
    <col min="11009" max="11009" width="2.7109375" style="97" customWidth="1"/>
    <col min="11010" max="11010" width="41.85546875" style="97" customWidth="1"/>
    <col min="11011" max="11011" width="16.7109375" style="97" customWidth="1"/>
    <col min="11012" max="11012" width="10.7109375" style="97" customWidth="1"/>
    <col min="11013" max="11013" width="30.7109375" style="97" customWidth="1"/>
    <col min="11014" max="11014" width="16.7109375" style="97" customWidth="1"/>
    <col min="11015" max="11264" width="9.140625" style="97"/>
    <col min="11265" max="11265" width="2.7109375" style="97" customWidth="1"/>
    <col min="11266" max="11266" width="41.85546875" style="97" customWidth="1"/>
    <col min="11267" max="11267" width="16.7109375" style="97" customWidth="1"/>
    <col min="11268" max="11268" width="10.7109375" style="97" customWidth="1"/>
    <col min="11269" max="11269" width="30.7109375" style="97" customWidth="1"/>
    <col min="11270" max="11270" width="16.7109375" style="97" customWidth="1"/>
    <col min="11271" max="11520" width="9.140625" style="97"/>
    <col min="11521" max="11521" width="2.7109375" style="97" customWidth="1"/>
    <col min="11522" max="11522" width="41.85546875" style="97" customWidth="1"/>
    <col min="11523" max="11523" width="16.7109375" style="97" customWidth="1"/>
    <col min="11524" max="11524" width="10.7109375" style="97" customWidth="1"/>
    <col min="11525" max="11525" width="30.7109375" style="97" customWidth="1"/>
    <col min="11526" max="11526" width="16.7109375" style="97" customWidth="1"/>
    <col min="11527" max="11776" width="9.140625" style="97"/>
    <col min="11777" max="11777" width="2.7109375" style="97" customWidth="1"/>
    <col min="11778" max="11778" width="41.85546875" style="97" customWidth="1"/>
    <col min="11779" max="11779" width="16.7109375" style="97" customWidth="1"/>
    <col min="11780" max="11780" width="10.7109375" style="97" customWidth="1"/>
    <col min="11781" max="11781" width="30.7109375" style="97" customWidth="1"/>
    <col min="11782" max="11782" width="16.7109375" style="97" customWidth="1"/>
    <col min="11783" max="12032" width="9.140625" style="97"/>
    <col min="12033" max="12033" width="2.7109375" style="97" customWidth="1"/>
    <col min="12034" max="12034" width="41.85546875" style="97" customWidth="1"/>
    <col min="12035" max="12035" width="16.7109375" style="97" customWidth="1"/>
    <col min="12036" max="12036" width="10.7109375" style="97" customWidth="1"/>
    <col min="12037" max="12037" width="30.7109375" style="97" customWidth="1"/>
    <col min="12038" max="12038" width="16.7109375" style="97" customWidth="1"/>
    <col min="12039" max="12288" width="9.140625" style="97"/>
    <col min="12289" max="12289" width="2.7109375" style="97" customWidth="1"/>
    <col min="12290" max="12290" width="41.85546875" style="97" customWidth="1"/>
    <col min="12291" max="12291" width="16.7109375" style="97" customWidth="1"/>
    <col min="12292" max="12292" width="10.7109375" style="97" customWidth="1"/>
    <col min="12293" max="12293" width="30.7109375" style="97" customWidth="1"/>
    <col min="12294" max="12294" width="16.7109375" style="97" customWidth="1"/>
    <col min="12295" max="12544" width="9.140625" style="97"/>
    <col min="12545" max="12545" width="2.7109375" style="97" customWidth="1"/>
    <col min="12546" max="12546" width="41.85546875" style="97" customWidth="1"/>
    <col min="12547" max="12547" width="16.7109375" style="97" customWidth="1"/>
    <col min="12548" max="12548" width="10.7109375" style="97" customWidth="1"/>
    <col min="12549" max="12549" width="30.7109375" style="97" customWidth="1"/>
    <col min="12550" max="12550" width="16.7109375" style="97" customWidth="1"/>
    <col min="12551" max="12800" width="9.140625" style="97"/>
    <col min="12801" max="12801" width="2.7109375" style="97" customWidth="1"/>
    <col min="12802" max="12802" width="41.85546875" style="97" customWidth="1"/>
    <col min="12803" max="12803" width="16.7109375" style="97" customWidth="1"/>
    <col min="12804" max="12804" width="10.7109375" style="97" customWidth="1"/>
    <col min="12805" max="12805" width="30.7109375" style="97" customWidth="1"/>
    <col min="12806" max="12806" width="16.7109375" style="97" customWidth="1"/>
    <col min="12807" max="13056" width="9.140625" style="97"/>
    <col min="13057" max="13057" width="2.7109375" style="97" customWidth="1"/>
    <col min="13058" max="13058" width="41.85546875" style="97" customWidth="1"/>
    <col min="13059" max="13059" width="16.7109375" style="97" customWidth="1"/>
    <col min="13060" max="13060" width="10.7109375" style="97" customWidth="1"/>
    <col min="13061" max="13061" width="30.7109375" style="97" customWidth="1"/>
    <col min="13062" max="13062" width="16.7109375" style="97" customWidth="1"/>
    <col min="13063" max="13312" width="9.140625" style="97"/>
    <col min="13313" max="13313" width="2.7109375" style="97" customWidth="1"/>
    <col min="13314" max="13314" width="41.85546875" style="97" customWidth="1"/>
    <col min="13315" max="13315" width="16.7109375" style="97" customWidth="1"/>
    <col min="13316" max="13316" width="10.7109375" style="97" customWidth="1"/>
    <col min="13317" max="13317" width="30.7109375" style="97" customWidth="1"/>
    <col min="13318" max="13318" width="16.7109375" style="97" customWidth="1"/>
    <col min="13319" max="13568" width="9.140625" style="97"/>
    <col min="13569" max="13569" width="2.7109375" style="97" customWidth="1"/>
    <col min="13570" max="13570" width="41.85546875" style="97" customWidth="1"/>
    <col min="13571" max="13571" width="16.7109375" style="97" customWidth="1"/>
    <col min="13572" max="13572" width="10.7109375" style="97" customWidth="1"/>
    <col min="13573" max="13573" width="30.7109375" style="97" customWidth="1"/>
    <col min="13574" max="13574" width="16.7109375" style="97" customWidth="1"/>
    <col min="13575" max="13824" width="9.140625" style="97"/>
    <col min="13825" max="13825" width="2.7109375" style="97" customWidth="1"/>
    <col min="13826" max="13826" width="41.85546875" style="97" customWidth="1"/>
    <col min="13827" max="13827" width="16.7109375" style="97" customWidth="1"/>
    <col min="13828" max="13828" width="10.7109375" style="97" customWidth="1"/>
    <col min="13829" max="13829" width="30.7109375" style="97" customWidth="1"/>
    <col min="13830" max="13830" width="16.7109375" style="97" customWidth="1"/>
    <col min="13831" max="14080" width="9.140625" style="97"/>
    <col min="14081" max="14081" width="2.7109375" style="97" customWidth="1"/>
    <col min="14082" max="14082" width="41.85546875" style="97" customWidth="1"/>
    <col min="14083" max="14083" width="16.7109375" style="97" customWidth="1"/>
    <col min="14084" max="14084" width="10.7109375" style="97" customWidth="1"/>
    <col min="14085" max="14085" width="30.7109375" style="97" customWidth="1"/>
    <col min="14086" max="14086" width="16.7109375" style="97" customWidth="1"/>
    <col min="14087" max="14336" width="9.140625" style="97"/>
    <col min="14337" max="14337" width="2.7109375" style="97" customWidth="1"/>
    <col min="14338" max="14338" width="41.85546875" style="97" customWidth="1"/>
    <col min="14339" max="14339" width="16.7109375" style="97" customWidth="1"/>
    <col min="14340" max="14340" width="10.7109375" style="97" customWidth="1"/>
    <col min="14341" max="14341" width="30.7109375" style="97" customWidth="1"/>
    <col min="14342" max="14342" width="16.7109375" style="97" customWidth="1"/>
    <col min="14343" max="14592" width="9.140625" style="97"/>
    <col min="14593" max="14593" width="2.7109375" style="97" customWidth="1"/>
    <col min="14594" max="14594" width="41.85546875" style="97" customWidth="1"/>
    <col min="14595" max="14595" width="16.7109375" style="97" customWidth="1"/>
    <col min="14596" max="14596" width="10.7109375" style="97" customWidth="1"/>
    <col min="14597" max="14597" width="30.7109375" style="97" customWidth="1"/>
    <col min="14598" max="14598" width="16.7109375" style="97" customWidth="1"/>
    <col min="14599" max="14848" width="9.140625" style="97"/>
    <col min="14849" max="14849" width="2.7109375" style="97" customWidth="1"/>
    <col min="14850" max="14850" width="41.85546875" style="97" customWidth="1"/>
    <col min="14851" max="14851" width="16.7109375" style="97" customWidth="1"/>
    <col min="14852" max="14852" width="10.7109375" style="97" customWidth="1"/>
    <col min="14853" max="14853" width="30.7109375" style="97" customWidth="1"/>
    <col min="14854" max="14854" width="16.7109375" style="97" customWidth="1"/>
    <col min="14855" max="15104" width="9.140625" style="97"/>
    <col min="15105" max="15105" width="2.7109375" style="97" customWidth="1"/>
    <col min="15106" max="15106" width="41.85546875" style="97" customWidth="1"/>
    <col min="15107" max="15107" width="16.7109375" style="97" customWidth="1"/>
    <col min="15108" max="15108" width="10.7109375" style="97" customWidth="1"/>
    <col min="15109" max="15109" width="30.7109375" style="97" customWidth="1"/>
    <col min="15110" max="15110" width="16.7109375" style="97" customWidth="1"/>
    <col min="15111" max="15360" width="9.140625" style="97"/>
    <col min="15361" max="15361" width="2.7109375" style="97" customWidth="1"/>
    <col min="15362" max="15362" width="41.85546875" style="97" customWidth="1"/>
    <col min="15363" max="15363" width="16.7109375" style="97" customWidth="1"/>
    <col min="15364" max="15364" width="10.7109375" style="97" customWidth="1"/>
    <col min="15365" max="15365" width="30.7109375" style="97" customWidth="1"/>
    <col min="15366" max="15366" width="16.7109375" style="97" customWidth="1"/>
    <col min="15367" max="15616" width="9.140625" style="97"/>
    <col min="15617" max="15617" width="2.7109375" style="97" customWidth="1"/>
    <col min="15618" max="15618" width="41.85546875" style="97" customWidth="1"/>
    <col min="15619" max="15619" width="16.7109375" style="97" customWidth="1"/>
    <col min="15620" max="15620" width="10.7109375" style="97" customWidth="1"/>
    <col min="15621" max="15621" width="30.7109375" style="97" customWidth="1"/>
    <col min="15622" max="15622" width="16.7109375" style="97" customWidth="1"/>
    <col min="15623" max="15872" width="9.140625" style="97"/>
    <col min="15873" max="15873" width="2.7109375" style="97" customWidth="1"/>
    <col min="15874" max="15874" width="41.85546875" style="97" customWidth="1"/>
    <col min="15875" max="15875" width="16.7109375" style="97" customWidth="1"/>
    <col min="15876" max="15876" width="10.7109375" style="97" customWidth="1"/>
    <col min="15877" max="15877" width="30.7109375" style="97" customWidth="1"/>
    <col min="15878" max="15878" width="16.7109375" style="97" customWidth="1"/>
    <col min="15879" max="16128" width="9.140625" style="97"/>
    <col min="16129" max="16129" width="2.7109375" style="97" customWidth="1"/>
    <col min="16130" max="16130" width="41.85546875" style="97" customWidth="1"/>
    <col min="16131" max="16131" width="16.7109375" style="97" customWidth="1"/>
    <col min="16132" max="16132" width="10.7109375" style="97" customWidth="1"/>
    <col min="16133" max="16133" width="30.7109375" style="97" customWidth="1"/>
    <col min="16134" max="16134" width="16.7109375" style="97" customWidth="1"/>
    <col min="16135" max="16384" width="9.140625" style="97"/>
  </cols>
  <sheetData>
    <row r="2" spans="2:17" ht="12" customHeight="1">
      <c r="B2" s="210" t="s">
        <v>139</v>
      </c>
      <c r="C2" s="210"/>
      <c r="D2" s="210"/>
      <c r="E2" s="210"/>
      <c r="F2" s="210"/>
    </row>
    <row r="3" spans="2:17" ht="12" customHeight="1">
      <c r="B3" s="210" t="s">
        <v>0</v>
      </c>
      <c r="C3" s="210"/>
      <c r="D3" s="210"/>
      <c r="E3" s="210"/>
      <c r="F3" s="210"/>
    </row>
    <row r="4" spans="2:17" ht="12" customHeight="1"/>
    <row r="5" spans="2:17" ht="12" customHeight="1"/>
    <row r="6" spans="2:17" ht="12" customHeight="1">
      <c r="B6" s="210" t="s">
        <v>1</v>
      </c>
      <c r="C6" s="210"/>
      <c r="D6" s="210"/>
      <c r="E6" s="210"/>
      <c r="F6" s="210"/>
    </row>
    <row r="7" spans="2:17" ht="12" customHeight="1"/>
    <row r="8" spans="2:17" ht="18.75" customHeight="1">
      <c r="B8" s="210" t="s">
        <v>2</v>
      </c>
      <c r="C8" s="210"/>
      <c r="D8" s="210"/>
      <c r="E8" s="210"/>
      <c r="F8" s="210"/>
    </row>
    <row r="9" spans="2:17" ht="18.75" customHeight="1">
      <c r="B9" s="67"/>
      <c r="C9" s="67"/>
      <c r="D9" s="67"/>
      <c r="E9" s="67"/>
      <c r="F9" s="67"/>
    </row>
    <row r="10" spans="2:17" ht="3.75" customHeight="1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25" customHeight="1">
      <c r="B11" s="1" t="s">
        <v>3</v>
      </c>
      <c r="C11" s="211"/>
      <c r="D11" s="211"/>
      <c r="E11" s="211"/>
      <c r="F11" s="21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2:17" ht="3.75" customHeight="1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18" customHeight="1">
      <c r="B13" s="1" t="s">
        <v>4</v>
      </c>
      <c r="C13" s="209"/>
      <c r="D13" s="209"/>
      <c r="E13" s="209"/>
      <c r="F13" s="209"/>
    </row>
    <row r="14" spans="2:17" ht="3.75" customHeight="1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54" customHeight="1">
      <c r="B15" s="1" t="s">
        <v>131</v>
      </c>
      <c r="C15" s="211"/>
      <c r="D15" s="211"/>
      <c r="E15" s="211"/>
      <c r="F15" s="21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2:17" ht="5.25" customHeight="1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69.75" customHeight="1">
      <c r="B17" s="1" t="s">
        <v>5</v>
      </c>
      <c r="C17" s="211" t="s">
        <v>138</v>
      </c>
      <c r="D17" s="211"/>
      <c r="E17" s="211"/>
      <c r="F17" s="21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2:17" ht="6" customHeight="1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32.25" customHeight="1">
      <c r="B19" s="4" t="s">
        <v>6</v>
      </c>
      <c r="C19" s="213" t="s">
        <v>7</v>
      </c>
      <c r="D19" s="214"/>
      <c r="E19" s="214"/>
      <c r="F19" s="215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8.25" customHeight="1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25" customHeight="1">
      <c r="B21" s="1" t="s">
        <v>8</v>
      </c>
      <c r="C21" s="211" t="s">
        <v>9</v>
      </c>
      <c r="D21" s="211"/>
      <c r="E21" s="211"/>
      <c r="F21" s="211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2:17" ht="3.75" customHeight="1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25" customHeight="1">
      <c r="B23" s="1" t="s">
        <v>10</v>
      </c>
      <c r="C23" s="5">
        <v>12</v>
      </c>
      <c r="D23" s="6" t="s">
        <v>11</v>
      </c>
      <c r="E23" s="7"/>
      <c r="F23" s="8"/>
      <c r="H23" s="98"/>
      <c r="I23" s="98"/>
      <c r="J23" s="98"/>
      <c r="K23" s="98"/>
      <c r="L23" s="98"/>
      <c r="M23" s="98"/>
      <c r="N23" s="98"/>
      <c r="O23" s="98"/>
      <c r="P23" s="98"/>
      <c r="Q23" s="98"/>
    </row>
    <row r="24" spans="2:17" ht="3.75" customHeight="1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7" customHeight="1">
      <c r="B25" s="1" t="s">
        <v>12</v>
      </c>
      <c r="C25" s="216" t="s">
        <v>13</v>
      </c>
      <c r="D25" s="216"/>
      <c r="E25" s="217" t="s">
        <v>14</v>
      </c>
      <c r="F25" s="217"/>
    </row>
    <row r="26" spans="2:17" ht="3.75" customHeight="1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3.25" customHeight="1">
      <c r="B27" s="6" t="s">
        <v>137</v>
      </c>
      <c r="C27" s="211" t="s">
        <v>136</v>
      </c>
      <c r="D27" s="211"/>
      <c r="E27" s="211"/>
      <c r="F27" s="211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2:17" ht="3.75" customHeight="1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ht="23.25" customHeight="1">
      <c r="B29" s="1" t="s">
        <v>16</v>
      </c>
      <c r="C29" s="211" t="s">
        <v>17</v>
      </c>
      <c r="D29" s="211"/>
      <c r="E29" s="211"/>
      <c r="F29" s="211"/>
    </row>
    <row r="30" spans="2:17" ht="3.75" customHeight="1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ht="23.25" customHeight="1">
      <c r="B31" s="6" t="s">
        <v>18</v>
      </c>
      <c r="C31" s="211"/>
      <c r="D31" s="211"/>
      <c r="E31" s="211"/>
      <c r="F31" s="211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2:17" ht="3.75" customHeight="1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ht="23.25" customHeight="1">
      <c r="B33" s="1" t="s">
        <v>19</v>
      </c>
      <c r="C33" s="211" t="s">
        <v>130</v>
      </c>
      <c r="D33" s="211"/>
      <c r="E33" s="211"/>
      <c r="F33" s="211"/>
    </row>
    <row r="34" spans="2:17" ht="3.75" customHeight="1">
      <c r="C34" s="211"/>
      <c r="D34" s="211"/>
      <c r="E34" s="211"/>
      <c r="F34" s="21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ht="23.25" customHeight="1">
      <c r="B35" s="1" t="s">
        <v>20</v>
      </c>
      <c r="C35" s="212">
        <v>1789.33</v>
      </c>
      <c r="D35" s="212"/>
      <c r="E35" s="212"/>
      <c r="F35" s="212"/>
    </row>
  </sheetData>
  <mergeCells count="18">
    <mergeCell ref="C35:F35"/>
    <mergeCell ref="C15:F15"/>
    <mergeCell ref="C17:F17"/>
    <mergeCell ref="C19:F19"/>
    <mergeCell ref="C21:F21"/>
    <mergeCell ref="C25:D25"/>
    <mergeCell ref="E25:F25"/>
    <mergeCell ref="C27:F27"/>
    <mergeCell ref="C29:F29"/>
    <mergeCell ref="C31:F31"/>
    <mergeCell ref="C33:F33"/>
    <mergeCell ref="C34:F34"/>
    <mergeCell ref="C13:F13"/>
    <mergeCell ref="B2:F2"/>
    <mergeCell ref="B3:F3"/>
    <mergeCell ref="B6:F6"/>
    <mergeCell ref="B8:F8"/>
    <mergeCell ref="C11:F11"/>
  </mergeCells>
  <pageMargins left="0.511811024" right="0.511811024" top="0.78740157499999996" bottom="0.78740157499999996" header="0.31496062000000002" footer="0.31496062000000002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/>
  </sheetPr>
  <dimension ref="B1:K63"/>
  <sheetViews>
    <sheetView topLeftCell="A31" workbookViewId="0">
      <selection activeCell="D82" sqref="D82"/>
    </sheetView>
  </sheetViews>
  <sheetFormatPr defaultRowHeight="11.25"/>
  <cols>
    <col min="1" max="1" width="1" style="9" customWidth="1"/>
    <col min="2" max="2" width="0.85546875" style="9" customWidth="1"/>
    <col min="3" max="3" width="3.5703125" style="9" customWidth="1"/>
    <col min="4" max="4" width="48.85546875" style="9" customWidth="1"/>
    <col min="5" max="5" width="6.85546875" style="9" customWidth="1"/>
    <col min="6" max="6" width="17" style="10" customWidth="1"/>
    <col min="7" max="7" width="5.5703125" style="10" hidden="1" customWidth="1"/>
    <col min="8" max="8" width="2.7109375" style="9" customWidth="1"/>
    <col min="9" max="9" width="27.140625" style="11" customWidth="1"/>
    <col min="10" max="10" width="2.28515625" style="9" customWidth="1"/>
    <col min="11" max="13" width="9.140625" style="9"/>
    <col min="14" max="14" width="10.42578125" style="9" bestFit="1" customWidth="1"/>
    <col min="15" max="256" width="9.140625" style="9"/>
    <col min="257" max="257" width="1" style="9" customWidth="1"/>
    <col min="258" max="258" width="0.85546875" style="9" customWidth="1"/>
    <col min="259" max="259" width="3.5703125" style="9" customWidth="1"/>
    <col min="260" max="260" width="48.85546875" style="9" customWidth="1"/>
    <col min="261" max="261" width="6.85546875" style="9" customWidth="1"/>
    <col min="262" max="262" width="17" style="9" customWidth="1"/>
    <col min="263" max="263" width="0" style="9" hidden="1" customWidth="1"/>
    <col min="264" max="264" width="2.7109375" style="9" customWidth="1"/>
    <col min="265" max="265" width="27.140625" style="9" customWidth="1"/>
    <col min="266" max="266" width="2.28515625" style="9" customWidth="1"/>
    <col min="267" max="269" width="9.140625" style="9"/>
    <col min="270" max="270" width="10.42578125" style="9" bestFit="1" customWidth="1"/>
    <col min="271" max="512" width="9.140625" style="9"/>
    <col min="513" max="513" width="1" style="9" customWidth="1"/>
    <col min="514" max="514" width="0.85546875" style="9" customWidth="1"/>
    <col min="515" max="515" width="3.5703125" style="9" customWidth="1"/>
    <col min="516" max="516" width="48.85546875" style="9" customWidth="1"/>
    <col min="517" max="517" width="6.85546875" style="9" customWidth="1"/>
    <col min="518" max="518" width="17" style="9" customWidth="1"/>
    <col min="519" max="519" width="0" style="9" hidden="1" customWidth="1"/>
    <col min="520" max="520" width="2.7109375" style="9" customWidth="1"/>
    <col min="521" max="521" width="27.140625" style="9" customWidth="1"/>
    <col min="522" max="522" width="2.28515625" style="9" customWidth="1"/>
    <col min="523" max="525" width="9.140625" style="9"/>
    <col min="526" max="526" width="10.42578125" style="9" bestFit="1" customWidth="1"/>
    <col min="527" max="768" width="9.140625" style="9"/>
    <col min="769" max="769" width="1" style="9" customWidth="1"/>
    <col min="770" max="770" width="0.85546875" style="9" customWidth="1"/>
    <col min="771" max="771" width="3.5703125" style="9" customWidth="1"/>
    <col min="772" max="772" width="48.85546875" style="9" customWidth="1"/>
    <col min="773" max="773" width="6.85546875" style="9" customWidth="1"/>
    <col min="774" max="774" width="17" style="9" customWidth="1"/>
    <col min="775" max="775" width="0" style="9" hidden="1" customWidth="1"/>
    <col min="776" max="776" width="2.7109375" style="9" customWidth="1"/>
    <col min="777" max="777" width="27.140625" style="9" customWidth="1"/>
    <col min="778" max="778" width="2.28515625" style="9" customWidth="1"/>
    <col min="779" max="781" width="9.140625" style="9"/>
    <col min="782" max="782" width="10.42578125" style="9" bestFit="1" customWidth="1"/>
    <col min="783" max="1024" width="9.140625" style="9"/>
    <col min="1025" max="1025" width="1" style="9" customWidth="1"/>
    <col min="1026" max="1026" width="0.85546875" style="9" customWidth="1"/>
    <col min="1027" max="1027" width="3.5703125" style="9" customWidth="1"/>
    <col min="1028" max="1028" width="48.85546875" style="9" customWidth="1"/>
    <col min="1029" max="1029" width="6.85546875" style="9" customWidth="1"/>
    <col min="1030" max="1030" width="17" style="9" customWidth="1"/>
    <col min="1031" max="1031" width="0" style="9" hidden="1" customWidth="1"/>
    <col min="1032" max="1032" width="2.7109375" style="9" customWidth="1"/>
    <col min="1033" max="1033" width="27.140625" style="9" customWidth="1"/>
    <col min="1034" max="1034" width="2.28515625" style="9" customWidth="1"/>
    <col min="1035" max="1037" width="9.140625" style="9"/>
    <col min="1038" max="1038" width="10.42578125" style="9" bestFit="1" customWidth="1"/>
    <col min="1039" max="1280" width="9.140625" style="9"/>
    <col min="1281" max="1281" width="1" style="9" customWidth="1"/>
    <col min="1282" max="1282" width="0.85546875" style="9" customWidth="1"/>
    <col min="1283" max="1283" width="3.5703125" style="9" customWidth="1"/>
    <col min="1284" max="1284" width="48.85546875" style="9" customWidth="1"/>
    <col min="1285" max="1285" width="6.85546875" style="9" customWidth="1"/>
    <col min="1286" max="1286" width="17" style="9" customWidth="1"/>
    <col min="1287" max="1287" width="0" style="9" hidden="1" customWidth="1"/>
    <col min="1288" max="1288" width="2.7109375" style="9" customWidth="1"/>
    <col min="1289" max="1289" width="27.140625" style="9" customWidth="1"/>
    <col min="1290" max="1290" width="2.28515625" style="9" customWidth="1"/>
    <col min="1291" max="1293" width="9.140625" style="9"/>
    <col min="1294" max="1294" width="10.42578125" style="9" bestFit="1" customWidth="1"/>
    <col min="1295" max="1536" width="9.140625" style="9"/>
    <col min="1537" max="1537" width="1" style="9" customWidth="1"/>
    <col min="1538" max="1538" width="0.85546875" style="9" customWidth="1"/>
    <col min="1539" max="1539" width="3.5703125" style="9" customWidth="1"/>
    <col min="1540" max="1540" width="48.85546875" style="9" customWidth="1"/>
    <col min="1541" max="1541" width="6.85546875" style="9" customWidth="1"/>
    <col min="1542" max="1542" width="17" style="9" customWidth="1"/>
    <col min="1543" max="1543" width="0" style="9" hidden="1" customWidth="1"/>
    <col min="1544" max="1544" width="2.7109375" style="9" customWidth="1"/>
    <col min="1545" max="1545" width="27.140625" style="9" customWidth="1"/>
    <col min="1546" max="1546" width="2.28515625" style="9" customWidth="1"/>
    <col min="1547" max="1549" width="9.140625" style="9"/>
    <col min="1550" max="1550" width="10.42578125" style="9" bestFit="1" customWidth="1"/>
    <col min="1551" max="1792" width="9.140625" style="9"/>
    <col min="1793" max="1793" width="1" style="9" customWidth="1"/>
    <col min="1794" max="1794" width="0.85546875" style="9" customWidth="1"/>
    <col min="1795" max="1795" width="3.5703125" style="9" customWidth="1"/>
    <col min="1796" max="1796" width="48.85546875" style="9" customWidth="1"/>
    <col min="1797" max="1797" width="6.85546875" style="9" customWidth="1"/>
    <col min="1798" max="1798" width="17" style="9" customWidth="1"/>
    <col min="1799" max="1799" width="0" style="9" hidden="1" customWidth="1"/>
    <col min="1800" max="1800" width="2.7109375" style="9" customWidth="1"/>
    <col min="1801" max="1801" width="27.140625" style="9" customWidth="1"/>
    <col min="1802" max="1802" width="2.28515625" style="9" customWidth="1"/>
    <col min="1803" max="1805" width="9.140625" style="9"/>
    <col min="1806" max="1806" width="10.42578125" style="9" bestFit="1" customWidth="1"/>
    <col min="1807" max="2048" width="9.140625" style="9"/>
    <col min="2049" max="2049" width="1" style="9" customWidth="1"/>
    <col min="2050" max="2050" width="0.85546875" style="9" customWidth="1"/>
    <col min="2051" max="2051" width="3.5703125" style="9" customWidth="1"/>
    <col min="2052" max="2052" width="48.85546875" style="9" customWidth="1"/>
    <col min="2053" max="2053" width="6.85546875" style="9" customWidth="1"/>
    <col min="2054" max="2054" width="17" style="9" customWidth="1"/>
    <col min="2055" max="2055" width="0" style="9" hidden="1" customWidth="1"/>
    <col min="2056" max="2056" width="2.7109375" style="9" customWidth="1"/>
    <col min="2057" max="2057" width="27.140625" style="9" customWidth="1"/>
    <col min="2058" max="2058" width="2.28515625" style="9" customWidth="1"/>
    <col min="2059" max="2061" width="9.140625" style="9"/>
    <col min="2062" max="2062" width="10.42578125" style="9" bestFit="1" customWidth="1"/>
    <col min="2063" max="2304" width="9.140625" style="9"/>
    <col min="2305" max="2305" width="1" style="9" customWidth="1"/>
    <col min="2306" max="2306" width="0.85546875" style="9" customWidth="1"/>
    <col min="2307" max="2307" width="3.5703125" style="9" customWidth="1"/>
    <col min="2308" max="2308" width="48.85546875" style="9" customWidth="1"/>
    <col min="2309" max="2309" width="6.85546875" style="9" customWidth="1"/>
    <col min="2310" max="2310" width="17" style="9" customWidth="1"/>
    <col min="2311" max="2311" width="0" style="9" hidden="1" customWidth="1"/>
    <col min="2312" max="2312" width="2.7109375" style="9" customWidth="1"/>
    <col min="2313" max="2313" width="27.140625" style="9" customWidth="1"/>
    <col min="2314" max="2314" width="2.28515625" style="9" customWidth="1"/>
    <col min="2315" max="2317" width="9.140625" style="9"/>
    <col min="2318" max="2318" width="10.42578125" style="9" bestFit="1" customWidth="1"/>
    <col min="2319" max="2560" width="9.140625" style="9"/>
    <col min="2561" max="2561" width="1" style="9" customWidth="1"/>
    <col min="2562" max="2562" width="0.85546875" style="9" customWidth="1"/>
    <col min="2563" max="2563" width="3.5703125" style="9" customWidth="1"/>
    <col min="2564" max="2564" width="48.85546875" style="9" customWidth="1"/>
    <col min="2565" max="2565" width="6.85546875" style="9" customWidth="1"/>
    <col min="2566" max="2566" width="17" style="9" customWidth="1"/>
    <col min="2567" max="2567" width="0" style="9" hidden="1" customWidth="1"/>
    <col min="2568" max="2568" width="2.7109375" style="9" customWidth="1"/>
    <col min="2569" max="2569" width="27.140625" style="9" customWidth="1"/>
    <col min="2570" max="2570" width="2.28515625" style="9" customWidth="1"/>
    <col min="2571" max="2573" width="9.140625" style="9"/>
    <col min="2574" max="2574" width="10.42578125" style="9" bestFit="1" customWidth="1"/>
    <col min="2575" max="2816" width="9.140625" style="9"/>
    <col min="2817" max="2817" width="1" style="9" customWidth="1"/>
    <col min="2818" max="2818" width="0.85546875" style="9" customWidth="1"/>
    <col min="2819" max="2819" width="3.5703125" style="9" customWidth="1"/>
    <col min="2820" max="2820" width="48.85546875" style="9" customWidth="1"/>
    <col min="2821" max="2821" width="6.85546875" style="9" customWidth="1"/>
    <col min="2822" max="2822" width="17" style="9" customWidth="1"/>
    <col min="2823" max="2823" width="0" style="9" hidden="1" customWidth="1"/>
    <col min="2824" max="2824" width="2.7109375" style="9" customWidth="1"/>
    <col min="2825" max="2825" width="27.140625" style="9" customWidth="1"/>
    <col min="2826" max="2826" width="2.28515625" style="9" customWidth="1"/>
    <col min="2827" max="2829" width="9.140625" style="9"/>
    <col min="2830" max="2830" width="10.42578125" style="9" bestFit="1" customWidth="1"/>
    <col min="2831" max="3072" width="9.140625" style="9"/>
    <col min="3073" max="3073" width="1" style="9" customWidth="1"/>
    <col min="3074" max="3074" width="0.85546875" style="9" customWidth="1"/>
    <col min="3075" max="3075" width="3.5703125" style="9" customWidth="1"/>
    <col min="3076" max="3076" width="48.85546875" style="9" customWidth="1"/>
    <col min="3077" max="3077" width="6.85546875" style="9" customWidth="1"/>
    <col min="3078" max="3078" width="17" style="9" customWidth="1"/>
    <col min="3079" max="3079" width="0" style="9" hidden="1" customWidth="1"/>
    <col min="3080" max="3080" width="2.7109375" style="9" customWidth="1"/>
    <col min="3081" max="3081" width="27.140625" style="9" customWidth="1"/>
    <col min="3082" max="3082" width="2.28515625" style="9" customWidth="1"/>
    <col min="3083" max="3085" width="9.140625" style="9"/>
    <col min="3086" max="3086" width="10.42578125" style="9" bestFit="1" customWidth="1"/>
    <col min="3087" max="3328" width="9.140625" style="9"/>
    <col min="3329" max="3329" width="1" style="9" customWidth="1"/>
    <col min="3330" max="3330" width="0.85546875" style="9" customWidth="1"/>
    <col min="3331" max="3331" width="3.5703125" style="9" customWidth="1"/>
    <col min="3332" max="3332" width="48.85546875" style="9" customWidth="1"/>
    <col min="3333" max="3333" width="6.85546875" style="9" customWidth="1"/>
    <col min="3334" max="3334" width="17" style="9" customWidth="1"/>
    <col min="3335" max="3335" width="0" style="9" hidden="1" customWidth="1"/>
    <col min="3336" max="3336" width="2.7109375" style="9" customWidth="1"/>
    <col min="3337" max="3337" width="27.140625" style="9" customWidth="1"/>
    <col min="3338" max="3338" width="2.28515625" style="9" customWidth="1"/>
    <col min="3339" max="3341" width="9.140625" style="9"/>
    <col min="3342" max="3342" width="10.42578125" style="9" bestFit="1" customWidth="1"/>
    <col min="3343" max="3584" width="9.140625" style="9"/>
    <col min="3585" max="3585" width="1" style="9" customWidth="1"/>
    <col min="3586" max="3586" width="0.85546875" style="9" customWidth="1"/>
    <col min="3587" max="3587" width="3.5703125" style="9" customWidth="1"/>
    <col min="3588" max="3588" width="48.85546875" style="9" customWidth="1"/>
    <col min="3589" max="3589" width="6.85546875" style="9" customWidth="1"/>
    <col min="3590" max="3590" width="17" style="9" customWidth="1"/>
    <col min="3591" max="3591" width="0" style="9" hidden="1" customWidth="1"/>
    <col min="3592" max="3592" width="2.7109375" style="9" customWidth="1"/>
    <col min="3593" max="3593" width="27.140625" style="9" customWidth="1"/>
    <col min="3594" max="3594" width="2.28515625" style="9" customWidth="1"/>
    <col min="3595" max="3597" width="9.140625" style="9"/>
    <col min="3598" max="3598" width="10.42578125" style="9" bestFit="1" customWidth="1"/>
    <col min="3599" max="3840" width="9.140625" style="9"/>
    <col min="3841" max="3841" width="1" style="9" customWidth="1"/>
    <col min="3842" max="3842" width="0.85546875" style="9" customWidth="1"/>
    <col min="3843" max="3843" width="3.5703125" style="9" customWidth="1"/>
    <col min="3844" max="3844" width="48.85546875" style="9" customWidth="1"/>
    <col min="3845" max="3845" width="6.85546875" style="9" customWidth="1"/>
    <col min="3846" max="3846" width="17" style="9" customWidth="1"/>
    <col min="3847" max="3847" width="0" style="9" hidden="1" customWidth="1"/>
    <col min="3848" max="3848" width="2.7109375" style="9" customWidth="1"/>
    <col min="3849" max="3849" width="27.140625" style="9" customWidth="1"/>
    <col min="3850" max="3850" width="2.28515625" style="9" customWidth="1"/>
    <col min="3851" max="3853" width="9.140625" style="9"/>
    <col min="3854" max="3854" width="10.42578125" style="9" bestFit="1" customWidth="1"/>
    <col min="3855" max="4096" width="9.140625" style="9"/>
    <col min="4097" max="4097" width="1" style="9" customWidth="1"/>
    <col min="4098" max="4098" width="0.85546875" style="9" customWidth="1"/>
    <col min="4099" max="4099" width="3.5703125" style="9" customWidth="1"/>
    <col min="4100" max="4100" width="48.85546875" style="9" customWidth="1"/>
    <col min="4101" max="4101" width="6.85546875" style="9" customWidth="1"/>
    <col min="4102" max="4102" width="17" style="9" customWidth="1"/>
    <col min="4103" max="4103" width="0" style="9" hidden="1" customWidth="1"/>
    <col min="4104" max="4104" width="2.7109375" style="9" customWidth="1"/>
    <col min="4105" max="4105" width="27.140625" style="9" customWidth="1"/>
    <col min="4106" max="4106" width="2.28515625" style="9" customWidth="1"/>
    <col min="4107" max="4109" width="9.140625" style="9"/>
    <col min="4110" max="4110" width="10.42578125" style="9" bestFit="1" customWidth="1"/>
    <col min="4111" max="4352" width="9.140625" style="9"/>
    <col min="4353" max="4353" width="1" style="9" customWidth="1"/>
    <col min="4354" max="4354" width="0.85546875" style="9" customWidth="1"/>
    <col min="4355" max="4355" width="3.5703125" style="9" customWidth="1"/>
    <col min="4356" max="4356" width="48.85546875" style="9" customWidth="1"/>
    <col min="4357" max="4357" width="6.85546875" style="9" customWidth="1"/>
    <col min="4358" max="4358" width="17" style="9" customWidth="1"/>
    <col min="4359" max="4359" width="0" style="9" hidden="1" customWidth="1"/>
    <col min="4360" max="4360" width="2.7109375" style="9" customWidth="1"/>
    <col min="4361" max="4361" width="27.140625" style="9" customWidth="1"/>
    <col min="4362" max="4362" width="2.28515625" style="9" customWidth="1"/>
    <col min="4363" max="4365" width="9.140625" style="9"/>
    <col min="4366" max="4366" width="10.42578125" style="9" bestFit="1" customWidth="1"/>
    <col min="4367" max="4608" width="9.140625" style="9"/>
    <col min="4609" max="4609" width="1" style="9" customWidth="1"/>
    <col min="4610" max="4610" width="0.85546875" style="9" customWidth="1"/>
    <col min="4611" max="4611" width="3.5703125" style="9" customWidth="1"/>
    <col min="4612" max="4612" width="48.85546875" style="9" customWidth="1"/>
    <col min="4613" max="4613" width="6.85546875" style="9" customWidth="1"/>
    <col min="4614" max="4614" width="17" style="9" customWidth="1"/>
    <col min="4615" max="4615" width="0" style="9" hidden="1" customWidth="1"/>
    <col min="4616" max="4616" width="2.7109375" style="9" customWidth="1"/>
    <col min="4617" max="4617" width="27.140625" style="9" customWidth="1"/>
    <col min="4618" max="4618" width="2.28515625" style="9" customWidth="1"/>
    <col min="4619" max="4621" width="9.140625" style="9"/>
    <col min="4622" max="4622" width="10.42578125" style="9" bestFit="1" customWidth="1"/>
    <col min="4623" max="4864" width="9.140625" style="9"/>
    <col min="4865" max="4865" width="1" style="9" customWidth="1"/>
    <col min="4866" max="4866" width="0.85546875" style="9" customWidth="1"/>
    <col min="4867" max="4867" width="3.5703125" style="9" customWidth="1"/>
    <col min="4868" max="4868" width="48.85546875" style="9" customWidth="1"/>
    <col min="4869" max="4869" width="6.85546875" style="9" customWidth="1"/>
    <col min="4870" max="4870" width="17" style="9" customWidth="1"/>
    <col min="4871" max="4871" width="0" style="9" hidden="1" customWidth="1"/>
    <col min="4872" max="4872" width="2.7109375" style="9" customWidth="1"/>
    <col min="4873" max="4873" width="27.140625" style="9" customWidth="1"/>
    <col min="4874" max="4874" width="2.28515625" style="9" customWidth="1"/>
    <col min="4875" max="4877" width="9.140625" style="9"/>
    <col min="4878" max="4878" width="10.42578125" style="9" bestFit="1" customWidth="1"/>
    <col min="4879" max="5120" width="9.140625" style="9"/>
    <col min="5121" max="5121" width="1" style="9" customWidth="1"/>
    <col min="5122" max="5122" width="0.85546875" style="9" customWidth="1"/>
    <col min="5123" max="5123" width="3.5703125" style="9" customWidth="1"/>
    <col min="5124" max="5124" width="48.85546875" style="9" customWidth="1"/>
    <col min="5125" max="5125" width="6.85546875" style="9" customWidth="1"/>
    <col min="5126" max="5126" width="17" style="9" customWidth="1"/>
    <col min="5127" max="5127" width="0" style="9" hidden="1" customWidth="1"/>
    <col min="5128" max="5128" width="2.7109375" style="9" customWidth="1"/>
    <col min="5129" max="5129" width="27.140625" style="9" customWidth="1"/>
    <col min="5130" max="5130" width="2.28515625" style="9" customWidth="1"/>
    <col min="5131" max="5133" width="9.140625" style="9"/>
    <col min="5134" max="5134" width="10.42578125" style="9" bestFit="1" customWidth="1"/>
    <col min="5135" max="5376" width="9.140625" style="9"/>
    <col min="5377" max="5377" width="1" style="9" customWidth="1"/>
    <col min="5378" max="5378" width="0.85546875" style="9" customWidth="1"/>
    <col min="5379" max="5379" width="3.5703125" style="9" customWidth="1"/>
    <col min="5380" max="5380" width="48.85546875" style="9" customWidth="1"/>
    <col min="5381" max="5381" width="6.85546875" style="9" customWidth="1"/>
    <col min="5382" max="5382" width="17" style="9" customWidth="1"/>
    <col min="5383" max="5383" width="0" style="9" hidden="1" customWidth="1"/>
    <col min="5384" max="5384" width="2.7109375" style="9" customWidth="1"/>
    <col min="5385" max="5385" width="27.140625" style="9" customWidth="1"/>
    <col min="5386" max="5386" width="2.28515625" style="9" customWidth="1"/>
    <col min="5387" max="5389" width="9.140625" style="9"/>
    <col min="5390" max="5390" width="10.42578125" style="9" bestFit="1" customWidth="1"/>
    <col min="5391" max="5632" width="9.140625" style="9"/>
    <col min="5633" max="5633" width="1" style="9" customWidth="1"/>
    <col min="5634" max="5634" width="0.85546875" style="9" customWidth="1"/>
    <col min="5635" max="5635" width="3.5703125" style="9" customWidth="1"/>
    <col min="5636" max="5636" width="48.85546875" style="9" customWidth="1"/>
    <col min="5637" max="5637" width="6.85546875" style="9" customWidth="1"/>
    <col min="5638" max="5638" width="17" style="9" customWidth="1"/>
    <col min="5639" max="5639" width="0" style="9" hidden="1" customWidth="1"/>
    <col min="5640" max="5640" width="2.7109375" style="9" customWidth="1"/>
    <col min="5641" max="5641" width="27.140625" style="9" customWidth="1"/>
    <col min="5642" max="5642" width="2.28515625" style="9" customWidth="1"/>
    <col min="5643" max="5645" width="9.140625" style="9"/>
    <col min="5646" max="5646" width="10.42578125" style="9" bestFit="1" customWidth="1"/>
    <col min="5647" max="5888" width="9.140625" style="9"/>
    <col min="5889" max="5889" width="1" style="9" customWidth="1"/>
    <col min="5890" max="5890" width="0.85546875" style="9" customWidth="1"/>
    <col min="5891" max="5891" width="3.5703125" style="9" customWidth="1"/>
    <col min="5892" max="5892" width="48.85546875" style="9" customWidth="1"/>
    <col min="5893" max="5893" width="6.85546875" style="9" customWidth="1"/>
    <col min="5894" max="5894" width="17" style="9" customWidth="1"/>
    <col min="5895" max="5895" width="0" style="9" hidden="1" customWidth="1"/>
    <col min="5896" max="5896" width="2.7109375" style="9" customWidth="1"/>
    <col min="5897" max="5897" width="27.140625" style="9" customWidth="1"/>
    <col min="5898" max="5898" width="2.28515625" style="9" customWidth="1"/>
    <col min="5899" max="5901" width="9.140625" style="9"/>
    <col min="5902" max="5902" width="10.42578125" style="9" bestFit="1" customWidth="1"/>
    <col min="5903" max="6144" width="9.140625" style="9"/>
    <col min="6145" max="6145" width="1" style="9" customWidth="1"/>
    <col min="6146" max="6146" width="0.85546875" style="9" customWidth="1"/>
    <col min="6147" max="6147" width="3.5703125" style="9" customWidth="1"/>
    <col min="6148" max="6148" width="48.85546875" style="9" customWidth="1"/>
    <col min="6149" max="6149" width="6.85546875" style="9" customWidth="1"/>
    <col min="6150" max="6150" width="17" style="9" customWidth="1"/>
    <col min="6151" max="6151" width="0" style="9" hidden="1" customWidth="1"/>
    <col min="6152" max="6152" width="2.7109375" style="9" customWidth="1"/>
    <col min="6153" max="6153" width="27.140625" style="9" customWidth="1"/>
    <col min="6154" max="6154" width="2.28515625" style="9" customWidth="1"/>
    <col min="6155" max="6157" width="9.140625" style="9"/>
    <col min="6158" max="6158" width="10.42578125" style="9" bestFit="1" customWidth="1"/>
    <col min="6159" max="6400" width="9.140625" style="9"/>
    <col min="6401" max="6401" width="1" style="9" customWidth="1"/>
    <col min="6402" max="6402" width="0.85546875" style="9" customWidth="1"/>
    <col min="6403" max="6403" width="3.5703125" style="9" customWidth="1"/>
    <col min="6404" max="6404" width="48.85546875" style="9" customWidth="1"/>
    <col min="6405" max="6405" width="6.85546875" style="9" customWidth="1"/>
    <col min="6406" max="6406" width="17" style="9" customWidth="1"/>
    <col min="6407" max="6407" width="0" style="9" hidden="1" customWidth="1"/>
    <col min="6408" max="6408" width="2.7109375" style="9" customWidth="1"/>
    <col min="6409" max="6409" width="27.140625" style="9" customWidth="1"/>
    <col min="6410" max="6410" width="2.28515625" style="9" customWidth="1"/>
    <col min="6411" max="6413" width="9.140625" style="9"/>
    <col min="6414" max="6414" width="10.42578125" style="9" bestFit="1" customWidth="1"/>
    <col min="6415" max="6656" width="9.140625" style="9"/>
    <col min="6657" max="6657" width="1" style="9" customWidth="1"/>
    <col min="6658" max="6658" width="0.85546875" style="9" customWidth="1"/>
    <col min="6659" max="6659" width="3.5703125" style="9" customWidth="1"/>
    <col min="6660" max="6660" width="48.85546875" style="9" customWidth="1"/>
    <col min="6661" max="6661" width="6.85546875" style="9" customWidth="1"/>
    <col min="6662" max="6662" width="17" style="9" customWidth="1"/>
    <col min="6663" max="6663" width="0" style="9" hidden="1" customWidth="1"/>
    <col min="6664" max="6664" width="2.7109375" style="9" customWidth="1"/>
    <col min="6665" max="6665" width="27.140625" style="9" customWidth="1"/>
    <col min="6666" max="6666" width="2.28515625" style="9" customWidth="1"/>
    <col min="6667" max="6669" width="9.140625" style="9"/>
    <col min="6670" max="6670" width="10.42578125" style="9" bestFit="1" customWidth="1"/>
    <col min="6671" max="6912" width="9.140625" style="9"/>
    <col min="6913" max="6913" width="1" style="9" customWidth="1"/>
    <col min="6914" max="6914" width="0.85546875" style="9" customWidth="1"/>
    <col min="6915" max="6915" width="3.5703125" style="9" customWidth="1"/>
    <col min="6916" max="6916" width="48.85546875" style="9" customWidth="1"/>
    <col min="6917" max="6917" width="6.85546875" style="9" customWidth="1"/>
    <col min="6918" max="6918" width="17" style="9" customWidth="1"/>
    <col min="6919" max="6919" width="0" style="9" hidden="1" customWidth="1"/>
    <col min="6920" max="6920" width="2.7109375" style="9" customWidth="1"/>
    <col min="6921" max="6921" width="27.140625" style="9" customWidth="1"/>
    <col min="6922" max="6922" width="2.28515625" style="9" customWidth="1"/>
    <col min="6923" max="6925" width="9.140625" style="9"/>
    <col min="6926" max="6926" width="10.42578125" style="9" bestFit="1" customWidth="1"/>
    <col min="6927" max="7168" width="9.140625" style="9"/>
    <col min="7169" max="7169" width="1" style="9" customWidth="1"/>
    <col min="7170" max="7170" width="0.85546875" style="9" customWidth="1"/>
    <col min="7171" max="7171" width="3.5703125" style="9" customWidth="1"/>
    <col min="7172" max="7172" width="48.85546875" style="9" customWidth="1"/>
    <col min="7173" max="7173" width="6.85546875" style="9" customWidth="1"/>
    <col min="7174" max="7174" width="17" style="9" customWidth="1"/>
    <col min="7175" max="7175" width="0" style="9" hidden="1" customWidth="1"/>
    <col min="7176" max="7176" width="2.7109375" style="9" customWidth="1"/>
    <col min="7177" max="7177" width="27.140625" style="9" customWidth="1"/>
    <col min="7178" max="7178" width="2.28515625" style="9" customWidth="1"/>
    <col min="7179" max="7181" width="9.140625" style="9"/>
    <col min="7182" max="7182" width="10.42578125" style="9" bestFit="1" customWidth="1"/>
    <col min="7183" max="7424" width="9.140625" style="9"/>
    <col min="7425" max="7425" width="1" style="9" customWidth="1"/>
    <col min="7426" max="7426" width="0.85546875" style="9" customWidth="1"/>
    <col min="7427" max="7427" width="3.5703125" style="9" customWidth="1"/>
    <col min="7428" max="7428" width="48.85546875" style="9" customWidth="1"/>
    <col min="7429" max="7429" width="6.85546875" style="9" customWidth="1"/>
    <col min="7430" max="7430" width="17" style="9" customWidth="1"/>
    <col min="7431" max="7431" width="0" style="9" hidden="1" customWidth="1"/>
    <col min="7432" max="7432" width="2.7109375" style="9" customWidth="1"/>
    <col min="7433" max="7433" width="27.140625" style="9" customWidth="1"/>
    <col min="7434" max="7434" width="2.28515625" style="9" customWidth="1"/>
    <col min="7435" max="7437" width="9.140625" style="9"/>
    <col min="7438" max="7438" width="10.42578125" style="9" bestFit="1" customWidth="1"/>
    <col min="7439" max="7680" width="9.140625" style="9"/>
    <col min="7681" max="7681" width="1" style="9" customWidth="1"/>
    <col min="7682" max="7682" width="0.85546875" style="9" customWidth="1"/>
    <col min="7683" max="7683" width="3.5703125" style="9" customWidth="1"/>
    <col min="7684" max="7684" width="48.85546875" style="9" customWidth="1"/>
    <col min="7685" max="7685" width="6.85546875" style="9" customWidth="1"/>
    <col min="7686" max="7686" width="17" style="9" customWidth="1"/>
    <col min="7687" max="7687" width="0" style="9" hidden="1" customWidth="1"/>
    <col min="7688" max="7688" width="2.7109375" style="9" customWidth="1"/>
    <col min="7689" max="7689" width="27.140625" style="9" customWidth="1"/>
    <col min="7690" max="7690" width="2.28515625" style="9" customWidth="1"/>
    <col min="7691" max="7693" width="9.140625" style="9"/>
    <col min="7694" max="7694" width="10.42578125" style="9" bestFit="1" customWidth="1"/>
    <col min="7695" max="7936" width="9.140625" style="9"/>
    <col min="7937" max="7937" width="1" style="9" customWidth="1"/>
    <col min="7938" max="7938" width="0.85546875" style="9" customWidth="1"/>
    <col min="7939" max="7939" width="3.5703125" style="9" customWidth="1"/>
    <col min="7940" max="7940" width="48.85546875" style="9" customWidth="1"/>
    <col min="7941" max="7941" width="6.85546875" style="9" customWidth="1"/>
    <col min="7942" max="7942" width="17" style="9" customWidth="1"/>
    <col min="7943" max="7943" width="0" style="9" hidden="1" customWidth="1"/>
    <col min="7944" max="7944" width="2.7109375" style="9" customWidth="1"/>
    <col min="7945" max="7945" width="27.140625" style="9" customWidth="1"/>
    <col min="7946" max="7946" width="2.28515625" style="9" customWidth="1"/>
    <col min="7947" max="7949" width="9.140625" style="9"/>
    <col min="7950" max="7950" width="10.42578125" style="9" bestFit="1" customWidth="1"/>
    <col min="7951" max="8192" width="9.140625" style="9"/>
    <col min="8193" max="8193" width="1" style="9" customWidth="1"/>
    <col min="8194" max="8194" width="0.85546875" style="9" customWidth="1"/>
    <col min="8195" max="8195" width="3.5703125" style="9" customWidth="1"/>
    <col min="8196" max="8196" width="48.85546875" style="9" customWidth="1"/>
    <col min="8197" max="8197" width="6.85546875" style="9" customWidth="1"/>
    <col min="8198" max="8198" width="17" style="9" customWidth="1"/>
    <col min="8199" max="8199" width="0" style="9" hidden="1" customWidth="1"/>
    <col min="8200" max="8200" width="2.7109375" style="9" customWidth="1"/>
    <col min="8201" max="8201" width="27.140625" style="9" customWidth="1"/>
    <col min="8202" max="8202" width="2.28515625" style="9" customWidth="1"/>
    <col min="8203" max="8205" width="9.140625" style="9"/>
    <col min="8206" max="8206" width="10.42578125" style="9" bestFit="1" customWidth="1"/>
    <col min="8207" max="8448" width="9.140625" style="9"/>
    <col min="8449" max="8449" width="1" style="9" customWidth="1"/>
    <col min="8450" max="8450" width="0.85546875" style="9" customWidth="1"/>
    <col min="8451" max="8451" width="3.5703125" style="9" customWidth="1"/>
    <col min="8452" max="8452" width="48.85546875" style="9" customWidth="1"/>
    <col min="8453" max="8453" width="6.85546875" style="9" customWidth="1"/>
    <col min="8454" max="8454" width="17" style="9" customWidth="1"/>
    <col min="8455" max="8455" width="0" style="9" hidden="1" customWidth="1"/>
    <col min="8456" max="8456" width="2.7109375" style="9" customWidth="1"/>
    <col min="8457" max="8457" width="27.140625" style="9" customWidth="1"/>
    <col min="8458" max="8458" width="2.28515625" style="9" customWidth="1"/>
    <col min="8459" max="8461" width="9.140625" style="9"/>
    <col min="8462" max="8462" width="10.42578125" style="9" bestFit="1" customWidth="1"/>
    <col min="8463" max="8704" width="9.140625" style="9"/>
    <col min="8705" max="8705" width="1" style="9" customWidth="1"/>
    <col min="8706" max="8706" width="0.85546875" style="9" customWidth="1"/>
    <col min="8707" max="8707" width="3.5703125" style="9" customWidth="1"/>
    <col min="8708" max="8708" width="48.85546875" style="9" customWidth="1"/>
    <col min="8709" max="8709" width="6.85546875" style="9" customWidth="1"/>
    <col min="8710" max="8710" width="17" style="9" customWidth="1"/>
    <col min="8711" max="8711" width="0" style="9" hidden="1" customWidth="1"/>
    <col min="8712" max="8712" width="2.7109375" style="9" customWidth="1"/>
    <col min="8713" max="8713" width="27.140625" style="9" customWidth="1"/>
    <col min="8714" max="8714" width="2.28515625" style="9" customWidth="1"/>
    <col min="8715" max="8717" width="9.140625" style="9"/>
    <col min="8718" max="8718" width="10.42578125" style="9" bestFit="1" customWidth="1"/>
    <col min="8719" max="8960" width="9.140625" style="9"/>
    <col min="8961" max="8961" width="1" style="9" customWidth="1"/>
    <col min="8962" max="8962" width="0.85546875" style="9" customWidth="1"/>
    <col min="8963" max="8963" width="3.5703125" style="9" customWidth="1"/>
    <col min="8964" max="8964" width="48.85546875" style="9" customWidth="1"/>
    <col min="8965" max="8965" width="6.85546875" style="9" customWidth="1"/>
    <col min="8966" max="8966" width="17" style="9" customWidth="1"/>
    <col min="8967" max="8967" width="0" style="9" hidden="1" customWidth="1"/>
    <col min="8968" max="8968" width="2.7109375" style="9" customWidth="1"/>
    <col min="8969" max="8969" width="27.140625" style="9" customWidth="1"/>
    <col min="8970" max="8970" width="2.28515625" style="9" customWidth="1"/>
    <col min="8971" max="8973" width="9.140625" style="9"/>
    <col min="8974" max="8974" width="10.42578125" style="9" bestFit="1" customWidth="1"/>
    <col min="8975" max="9216" width="9.140625" style="9"/>
    <col min="9217" max="9217" width="1" style="9" customWidth="1"/>
    <col min="9218" max="9218" width="0.85546875" style="9" customWidth="1"/>
    <col min="9219" max="9219" width="3.5703125" style="9" customWidth="1"/>
    <col min="9220" max="9220" width="48.85546875" style="9" customWidth="1"/>
    <col min="9221" max="9221" width="6.85546875" style="9" customWidth="1"/>
    <col min="9222" max="9222" width="17" style="9" customWidth="1"/>
    <col min="9223" max="9223" width="0" style="9" hidden="1" customWidth="1"/>
    <col min="9224" max="9224" width="2.7109375" style="9" customWidth="1"/>
    <col min="9225" max="9225" width="27.140625" style="9" customWidth="1"/>
    <col min="9226" max="9226" width="2.28515625" style="9" customWidth="1"/>
    <col min="9227" max="9229" width="9.140625" style="9"/>
    <col min="9230" max="9230" width="10.42578125" style="9" bestFit="1" customWidth="1"/>
    <col min="9231" max="9472" width="9.140625" style="9"/>
    <col min="9473" max="9473" width="1" style="9" customWidth="1"/>
    <col min="9474" max="9474" width="0.85546875" style="9" customWidth="1"/>
    <col min="9475" max="9475" width="3.5703125" style="9" customWidth="1"/>
    <col min="9476" max="9476" width="48.85546875" style="9" customWidth="1"/>
    <col min="9477" max="9477" width="6.85546875" style="9" customWidth="1"/>
    <col min="9478" max="9478" width="17" style="9" customWidth="1"/>
    <col min="9479" max="9479" width="0" style="9" hidden="1" customWidth="1"/>
    <col min="9480" max="9480" width="2.7109375" style="9" customWidth="1"/>
    <col min="9481" max="9481" width="27.140625" style="9" customWidth="1"/>
    <col min="9482" max="9482" width="2.28515625" style="9" customWidth="1"/>
    <col min="9483" max="9485" width="9.140625" style="9"/>
    <col min="9486" max="9486" width="10.42578125" style="9" bestFit="1" customWidth="1"/>
    <col min="9487" max="9728" width="9.140625" style="9"/>
    <col min="9729" max="9729" width="1" style="9" customWidth="1"/>
    <col min="9730" max="9730" width="0.85546875" style="9" customWidth="1"/>
    <col min="9731" max="9731" width="3.5703125" style="9" customWidth="1"/>
    <col min="9732" max="9732" width="48.85546875" style="9" customWidth="1"/>
    <col min="9733" max="9733" width="6.85546875" style="9" customWidth="1"/>
    <col min="9734" max="9734" width="17" style="9" customWidth="1"/>
    <col min="9735" max="9735" width="0" style="9" hidden="1" customWidth="1"/>
    <col min="9736" max="9736" width="2.7109375" style="9" customWidth="1"/>
    <col min="9737" max="9737" width="27.140625" style="9" customWidth="1"/>
    <col min="9738" max="9738" width="2.28515625" style="9" customWidth="1"/>
    <col min="9739" max="9741" width="9.140625" style="9"/>
    <col min="9742" max="9742" width="10.42578125" style="9" bestFit="1" customWidth="1"/>
    <col min="9743" max="9984" width="9.140625" style="9"/>
    <col min="9985" max="9985" width="1" style="9" customWidth="1"/>
    <col min="9986" max="9986" width="0.85546875" style="9" customWidth="1"/>
    <col min="9987" max="9987" width="3.5703125" style="9" customWidth="1"/>
    <col min="9988" max="9988" width="48.85546875" style="9" customWidth="1"/>
    <col min="9989" max="9989" width="6.85546875" style="9" customWidth="1"/>
    <col min="9990" max="9990" width="17" style="9" customWidth="1"/>
    <col min="9991" max="9991" width="0" style="9" hidden="1" customWidth="1"/>
    <col min="9992" max="9992" width="2.7109375" style="9" customWidth="1"/>
    <col min="9993" max="9993" width="27.140625" style="9" customWidth="1"/>
    <col min="9994" max="9994" width="2.28515625" style="9" customWidth="1"/>
    <col min="9995" max="9997" width="9.140625" style="9"/>
    <col min="9998" max="9998" width="10.42578125" style="9" bestFit="1" customWidth="1"/>
    <col min="9999" max="10240" width="9.140625" style="9"/>
    <col min="10241" max="10241" width="1" style="9" customWidth="1"/>
    <col min="10242" max="10242" width="0.85546875" style="9" customWidth="1"/>
    <col min="10243" max="10243" width="3.5703125" style="9" customWidth="1"/>
    <col min="10244" max="10244" width="48.85546875" style="9" customWidth="1"/>
    <col min="10245" max="10245" width="6.85546875" style="9" customWidth="1"/>
    <col min="10246" max="10246" width="17" style="9" customWidth="1"/>
    <col min="10247" max="10247" width="0" style="9" hidden="1" customWidth="1"/>
    <col min="10248" max="10248" width="2.7109375" style="9" customWidth="1"/>
    <col min="10249" max="10249" width="27.140625" style="9" customWidth="1"/>
    <col min="10250" max="10250" width="2.28515625" style="9" customWidth="1"/>
    <col min="10251" max="10253" width="9.140625" style="9"/>
    <col min="10254" max="10254" width="10.42578125" style="9" bestFit="1" customWidth="1"/>
    <col min="10255" max="10496" width="9.140625" style="9"/>
    <col min="10497" max="10497" width="1" style="9" customWidth="1"/>
    <col min="10498" max="10498" width="0.85546875" style="9" customWidth="1"/>
    <col min="10499" max="10499" width="3.5703125" style="9" customWidth="1"/>
    <col min="10500" max="10500" width="48.85546875" style="9" customWidth="1"/>
    <col min="10501" max="10501" width="6.85546875" style="9" customWidth="1"/>
    <col min="10502" max="10502" width="17" style="9" customWidth="1"/>
    <col min="10503" max="10503" width="0" style="9" hidden="1" customWidth="1"/>
    <col min="10504" max="10504" width="2.7109375" style="9" customWidth="1"/>
    <col min="10505" max="10505" width="27.140625" style="9" customWidth="1"/>
    <col min="10506" max="10506" width="2.28515625" style="9" customWidth="1"/>
    <col min="10507" max="10509" width="9.140625" style="9"/>
    <col min="10510" max="10510" width="10.42578125" style="9" bestFit="1" customWidth="1"/>
    <col min="10511" max="10752" width="9.140625" style="9"/>
    <col min="10753" max="10753" width="1" style="9" customWidth="1"/>
    <col min="10754" max="10754" width="0.85546875" style="9" customWidth="1"/>
    <col min="10755" max="10755" width="3.5703125" style="9" customWidth="1"/>
    <col min="10756" max="10756" width="48.85546875" style="9" customWidth="1"/>
    <col min="10757" max="10757" width="6.85546875" style="9" customWidth="1"/>
    <col min="10758" max="10758" width="17" style="9" customWidth="1"/>
    <col min="10759" max="10759" width="0" style="9" hidden="1" customWidth="1"/>
    <col min="10760" max="10760" width="2.7109375" style="9" customWidth="1"/>
    <col min="10761" max="10761" width="27.140625" style="9" customWidth="1"/>
    <col min="10762" max="10762" width="2.28515625" style="9" customWidth="1"/>
    <col min="10763" max="10765" width="9.140625" style="9"/>
    <col min="10766" max="10766" width="10.42578125" style="9" bestFit="1" customWidth="1"/>
    <col min="10767" max="11008" width="9.140625" style="9"/>
    <col min="11009" max="11009" width="1" style="9" customWidth="1"/>
    <col min="11010" max="11010" width="0.85546875" style="9" customWidth="1"/>
    <col min="11011" max="11011" width="3.5703125" style="9" customWidth="1"/>
    <col min="11012" max="11012" width="48.85546875" style="9" customWidth="1"/>
    <col min="11013" max="11013" width="6.85546875" style="9" customWidth="1"/>
    <col min="11014" max="11014" width="17" style="9" customWidth="1"/>
    <col min="11015" max="11015" width="0" style="9" hidden="1" customWidth="1"/>
    <col min="11016" max="11016" width="2.7109375" style="9" customWidth="1"/>
    <col min="11017" max="11017" width="27.140625" style="9" customWidth="1"/>
    <col min="11018" max="11018" width="2.28515625" style="9" customWidth="1"/>
    <col min="11019" max="11021" width="9.140625" style="9"/>
    <col min="11022" max="11022" width="10.42578125" style="9" bestFit="1" customWidth="1"/>
    <col min="11023" max="11264" width="9.140625" style="9"/>
    <col min="11265" max="11265" width="1" style="9" customWidth="1"/>
    <col min="11266" max="11266" width="0.85546875" style="9" customWidth="1"/>
    <col min="11267" max="11267" width="3.5703125" style="9" customWidth="1"/>
    <col min="11268" max="11268" width="48.85546875" style="9" customWidth="1"/>
    <col min="11269" max="11269" width="6.85546875" style="9" customWidth="1"/>
    <col min="11270" max="11270" width="17" style="9" customWidth="1"/>
    <col min="11271" max="11271" width="0" style="9" hidden="1" customWidth="1"/>
    <col min="11272" max="11272" width="2.7109375" style="9" customWidth="1"/>
    <col min="11273" max="11273" width="27.140625" style="9" customWidth="1"/>
    <col min="11274" max="11274" width="2.28515625" style="9" customWidth="1"/>
    <col min="11275" max="11277" width="9.140625" style="9"/>
    <col min="11278" max="11278" width="10.42578125" style="9" bestFit="1" customWidth="1"/>
    <col min="11279" max="11520" width="9.140625" style="9"/>
    <col min="11521" max="11521" width="1" style="9" customWidth="1"/>
    <col min="11522" max="11522" width="0.85546875" style="9" customWidth="1"/>
    <col min="11523" max="11523" width="3.5703125" style="9" customWidth="1"/>
    <col min="11524" max="11524" width="48.85546875" style="9" customWidth="1"/>
    <col min="11525" max="11525" width="6.85546875" style="9" customWidth="1"/>
    <col min="11526" max="11526" width="17" style="9" customWidth="1"/>
    <col min="11527" max="11527" width="0" style="9" hidden="1" customWidth="1"/>
    <col min="11528" max="11528" width="2.7109375" style="9" customWidth="1"/>
    <col min="11529" max="11529" width="27.140625" style="9" customWidth="1"/>
    <col min="11530" max="11530" width="2.28515625" style="9" customWidth="1"/>
    <col min="11531" max="11533" width="9.140625" style="9"/>
    <col min="11534" max="11534" width="10.42578125" style="9" bestFit="1" customWidth="1"/>
    <col min="11535" max="11776" width="9.140625" style="9"/>
    <col min="11777" max="11777" width="1" style="9" customWidth="1"/>
    <col min="11778" max="11778" width="0.85546875" style="9" customWidth="1"/>
    <col min="11779" max="11779" width="3.5703125" style="9" customWidth="1"/>
    <col min="11780" max="11780" width="48.85546875" style="9" customWidth="1"/>
    <col min="11781" max="11781" width="6.85546875" style="9" customWidth="1"/>
    <col min="11782" max="11782" width="17" style="9" customWidth="1"/>
    <col min="11783" max="11783" width="0" style="9" hidden="1" customWidth="1"/>
    <col min="11784" max="11784" width="2.7109375" style="9" customWidth="1"/>
    <col min="11785" max="11785" width="27.140625" style="9" customWidth="1"/>
    <col min="11786" max="11786" width="2.28515625" style="9" customWidth="1"/>
    <col min="11787" max="11789" width="9.140625" style="9"/>
    <col min="11790" max="11790" width="10.42578125" style="9" bestFit="1" customWidth="1"/>
    <col min="11791" max="12032" width="9.140625" style="9"/>
    <col min="12033" max="12033" width="1" style="9" customWidth="1"/>
    <col min="12034" max="12034" width="0.85546875" style="9" customWidth="1"/>
    <col min="12035" max="12035" width="3.5703125" style="9" customWidth="1"/>
    <col min="12036" max="12036" width="48.85546875" style="9" customWidth="1"/>
    <col min="12037" max="12037" width="6.85546875" style="9" customWidth="1"/>
    <col min="12038" max="12038" width="17" style="9" customWidth="1"/>
    <col min="12039" max="12039" width="0" style="9" hidden="1" customWidth="1"/>
    <col min="12040" max="12040" width="2.7109375" style="9" customWidth="1"/>
    <col min="12041" max="12041" width="27.140625" style="9" customWidth="1"/>
    <col min="12042" max="12042" width="2.28515625" style="9" customWidth="1"/>
    <col min="12043" max="12045" width="9.140625" style="9"/>
    <col min="12046" max="12046" width="10.42578125" style="9" bestFit="1" customWidth="1"/>
    <col min="12047" max="12288" width="9.140625" style="9"/>
    <col min="12289" max="12289" width="1" style="9" customWidth="1"/>
    <col min="12290" max="12290" width="0.85546875" style="9" customWidth="1"/>
    <col min="12291" max="12291" width="3.5703125" style="9" customWidth="1"/>
    <col min="12292" max="12292" width="48.85546875" style="9" customWidth="1"/>
    <col min="12293" max="12293" width="6.85546875" style="9" customWidth="1"/>
    <col min="12294" max="12294" width="17" style="9" customWidth="1"/>
    <col min="12295" max="12295" width="0" style="9" hidden="1" customWidth="1"/>
    <col min="12296" max="12296" width="2.7109375" style="9" customWidth="1"/>
    <col min="12297" max="12297" width="27.140625" style="9" customWidth="1"/>
    <col min="12298" max="12298" width="2.28515625" style="9" customWidth="1"/>
    <col min="12299" max="12301" width="9.140625" style="9"/>
    <col min="12302" max="12302" width="10.42578125" style="9" bestFit="1" customWidth="1"/>
    <col min="12303" max="12544" width="9.140625" style="9"/>
    <col min="12545" max="12545" width="1" style="9" customWidth="1"/>
    <col min="12546" max="12546" width="0.85546875" style="9" customWidth="1"/>
    <col min="12547" max="12547" width="3.5703125" style="9" customWidth="1"/>
    <col min="12548" max="12548" width="48.85546875" style="9" customWidth="1"/>
    <col min="12549" max="12549" width="6.85546875" style="9" customWidth="1"/>
    <col min="12550" max="12550" width="17" style="9" customWidth="1"/>
    <col min="12551" max="12551" width="0" style="9" hidden="1" customWidth="1"/>
    <col min="12552" max="12552" width="2.7109375" style="9" customWidth="1"/>
    <col min="12553" max="12553" width="27.140625" style="9" customWidth="1"/>
    <col min="12554" max="12554" width="2.28515625" style="9" customWidth="1"/>
    <col min="12555" max="12557" width="9.140625" style="9"/>
    <col min="12558" max="12558" width="10.42578125" style="9" bestFit="1" customWidth="1"/>
    <col min="12559" max="12800" width="9.140625" style="9"/>
    <col min="12801" max="12801" width="1" style="9" customWidth="1"/>
    <col min="12802" max="12802" width="0.85546875" style="9" customWidth="1"/>
    <col min="12803" max="12803" width="3.5703125" style="9" customWidth="1"/>
    <col min="12804" max="12804" width="48.85546875" style="9" customWidth="1"/>
    <col min="12805" max="12805" width="6.85546875" style="9" customWidth="1"/>
    <col min="12806" max="12806" width="17" style="9" customWidth="1"/>
    <col min="12807" max="12807" width="0" style="9" hidden="1" customWidth="1"/>
    <col min="12808" max="12808" width="2.7109375" style="9" customWidth="1"/>
    <col min="12809" max="12809" width="27.140625" style="9" customWidth="1"/>
    <col min="12810" max="12810" width="2.28515625" style="9" customWidth="1"/>
    <col min="12811" max="12813" width="9.140625" style="9"/>
    <col min="12814" max="12814" width="10.42578125" style="9" bestFit="1" customWidth="1"/>
    <col min="12815" max="13056" width="9.140625" style="9"/>
    <col min="13057" max="13057" width="1" style="9" customWidth="1"/>
    <col min="13058" max="13058" width="0.85546875" style="9" customWidth="1"/>
    <col min="13059" max="13059" width="3.5703125" style="9" customWidth="1"/>
    <col min="13060" max="13060" width="48.85546875" style="9" customWidth="1"/>
    <col min="13061" max="13061" width="6.85546875" style="9" customWidth="1"/>
    <col min="13062" max="13062" width="17" style="9" customWidth="1"/>
    <col min="13063" max="13063" width="0" style="9" hidden="1" customWidth="1"/>
    <col min="13064" max="13064" width="2.7109375" style="9" customWidth="1"/>
    <col min="13065" max="13065" width="27.140625" style="9" customWidth="1"/>
    <col min="13066" max="13066" width="2.28515625" style="9" customWidth="1"/>
    <col min="13067" max="13069" width="9.140625" style="9"/>
    <col min="13070" max="13070" width="10.42578125" style="9" bestFit="1" customWidth="1"/>
    <col min="13071" max="13312" width="9.140625" style="9"/>
    <col min="13313" max="13313" width="1" style="9" customWidth="1"/>
    <col min="13314" max="13314" width="0.85546875" style="9" customWidth="1"/>
    <col min="13315" max="13315" width="3.5703125" style="9" customWidth="1"/>
    <col min="13316" max="13316" width="48.85546875" style="9" customWidth="1"/>
    <col min="13317" max="13317" width="6.85546875" style="9" customWidth="1"/>
    <col min="13318" max="13318" width="17" style="9" customWidth="1"/>
    <col min="13319" max="13319" width="0" style="9" hidden="1" customWidth="1"/>
    <col min="13320" max="13320" width="2.7109375" style="9" customWidth="1"/>
    <col min="13321" max="13321" width="27.140625" style="9" customWidth="1"/>
    <col min="13322" max="13322" width="2.28515625" style="9" customWidth="1"/>
    <col min="13323" max="13325" width="9.140625" style="9"/>
    <col min="13326" max="13326" width="10.42578125" style="9" bestFit="1" customWidth="1"/>
    <col min="13327" max="13568" width="9.140625" style="9"/>
    <col min="13569" max="13569" width="1" style="9" customWidth="1"/>
    <col min="13570" max="13570" width="0.85546875" style="9" customWidth="1"/>
    <col min="13571" max="13571" width="3.5703125" style="9" customWidth="1"/>
    <col min="13572" max="13572" width="48.85546875" style="9" customWidth="1"/>
    <col min="13573" max="13573" width="6.85546875" style="9" customWidth="1"/>
    <col min="13574" max="13574" width="17" style="9" customWidth="1"/>
    <col min="13575" max="13575" width="0" style="9" hidden="1" customWidth="1"/>
    <col min="13576" max="13576" width="2.7109375" style="9" customWidth="1"/>
    <col min="13577" max="13577" width="27.140625" style="9" customWidth="1"/>
    <col min="13578" max="13578" width="2.28515625" style="9" customWidth="1"/>
    <col min="13579" max="13581" width="9.140625" style="9"/>
    <col min="13582" max="13582" width="10.42578125" style="9" bestFit="1" customWidth="1"/>
    <col min="13583" max="13824" width="9.140625" style="9"/>
    <col min="13825" max="13825" width="1" style="9" customWidth="1"/>
    <col min="13826" max="13826" width="0.85546875" style="9" customWidth="1"/>
    <col min="13827" max="13827" width="3.5703125" style="9" customWidth="1"/>
    <col min="13828" max="13828" width="48.85546875" style="9" customWidth="1"/>
    <col min="13829" max="13829" width="6.85546875" style="9" customWidth="1"/>
    <col min="13830" max="13830" width="17" style="9" customWidth="1"/>
    <col min="13831" max="13831" width="0" style="9" hidden="1" customWidth="1"/>
    <col min="13832" max="13832" width="2.7109375" style="9" customWidth="1"/>
    <col min="13833" max="13833" width="27.140625" style="9" customWidth="1"/>
    <col min="13834" max="13834" width="2.28515625" style="9" customWidth="1"/>
    <col min="13835" max="13837" width="9.140625" style="9"/>
    <col min="13838" max="13838" width="10.42578125" style="9" bestFit="1" customWidth="1"/>
    <col min="13839" max="14080" width="9.140625" style="9"/>
    <col min="14081" max="14081" width="1" style="9" customWidth="1"/>
    <col min="14082" max="14082" width="0.85546875" style="9" customWidth="1"/>
    <col min="14083" max="14083" width="3.5703125" style="9" customWidth="1"/>
    <col min="14084" max="14084" width="48.85546875" style="9" customWidth="1"/>
    <col min="14085" max="14085" width="6.85546875" style="9" customWidth="1"/>
    <col min="14086" max="14086" width="17" style="9" customWidth="1"/>
    <col min="14087" max="14087" width="0" style="9" hidden="1" customWidth="1"/>
    <col min="14088" max="14088" width="2.7109375" style="9" customWidth="1"/>
    <col min="14089" max="14089" width="27.140625" style="9" customWidth="1"/>
    <col min="14090" max="14090" width="2.28515625" style="9" customWidth="1"/>
    <col min="14091" max="14093" width="9.140625" style="9"/>
    <col min="14094" max="14094" width="10.42578125" style="9" bestFit="1" customWidth="1"/>
    <col min="14095" max="14336" width="9.140625" style="9"/>
    <col min="14337" max="14337" width="1" style="9" customWidth="1"/>
    <col min="14338" max="14338" width="0.85546875" style="9" customWidth="1"/>
    <col min="14339" max="14339" width="3.5703125" style="9" customWidth="1"/>
    <col min="14340" max="14340" width="48.85546875" style="9" customWidth="1"/>
    <col min="14341" max="14341" width="6.85546875" style="9" customWidth="1"/>
    <col min="14342" max="14342" width="17" style="9" customWidth="1"/>
    <col min="14343" max="14343" width="0" style="9" hidden="1" customWidth="1"/>
    <col min="14344" max="14344" width="2.7109375" style="9" customWidth="1"/>
    <col min="14345" max="14345" width="27.140625" style="9" customWidth="1"/>
    <col min="14346" max="14346" width="2.28515625" style="9" customWidth="1"/>
    <col min="14347" max="14349" width="9.140625" style="9"/>
    <col min="14350" max="14350" width="10.42578125" style="9" bestFit="1" customWidth="1"/>
    <col min="14351" max="14592" width="9.140625" style="9"/>
    <col min="14593" max="14593" width="1" style="9" customWidth="1"/>
    <col min="14594" max="14594" width="0.85546875" style="9" customWidth="1"/>
    <col min="14595" max="14595" width="3.5703125" style="9" customWidth="1"/>
    <col min="14596" max="14596" width="48.85546875" style="9" customWidth="1"/>
    <col min="14597" max="14597" width="6.85546875" style="9" customWidth="1"/>
    <col min="14598" max="14598" width="17" style="9" customWidth="1"/>
    <col min="14599" max="14599" width="0" style="9" hidden="1" customWidth="1"/>
    <col min="14600" max="14600" width="2.7109375" style="9" customWidth="1"/>
    <col min="14601" max="14601" width="27.140625" style="9" customWidth="1"/>
    <col min="14602" max="14602" width="2.28515625" style="9" customWidth="1"/>
    <col min="14603" max="14605" width="9.140625" style="9"/>
    <col min="14606" max="14606" width="10.42578125" style="9" bestFit="1" customWidth="1"/>
    <col min="14607" max="14848" width="9.140625" style="9"/>
    <col min="14849" max="14849" width="1" style="9" customWidth="1"/>
    <col min="14850" max="14850" width="0.85546875" style="9" customWidth="1"/>
    <col min="14851" max="14851" width="3.5703125" style="9" customWidth="1"/>
    <col min="14852" max="14852" width="48.85546875" style="9" customWidth="1"/>
    <col min="14853" max="14853" width="6.85546875" style="9" customWidth="1"/>
    <col min="14854" max="14854" width="17" style="9" customWidth="1"/>
    <col min="14855" max="14855" width="0" style="9" hidden="1" customWidth="1"/>
    <col min="14856" max="14856" width="2.7109375" style="9" customWidth="1"/>
    <col min="14857" max="14857" width="27.140625" style="9" customWidth="1"/>
    <col min="14858" max="14858" width="2.28515625" style="9" customWidth="1"/>
    <col min="14859" max="14861" width="9.140625" style="9"/>
    <col min="14862" max="14862" width="10.42578125" style="9" bestFit="1" customWidth="1"/>
    <col min="14863" max="15104" width="9.140625" style="9"/>
    <col min="15105" max="15105" width="1" style="9" customWidth="1"/>
    <col min="15106" max="15106" width="0.85546875" style="9" customWidth="1"/>
    <col min="15107" max="15107" width="3.5703125" style="9" customWidth="1"/>
    <col min="15108" max="15108" width="48.85546875" style="9" customWidth="1"/>
    <col min="15109" max="15109" width="6.85546875" style="9" customWidth="1"/>
    <col min="15110" max="15110" width="17" style="9" customWidth="1"/>
    <col min="15111" max="15111" width="0" style="9" hidden="1" customWidth="1"/>
    <col min="15112" max="15112" width="2.7109375" style="9" customWidth="1"/>
    <col min="15113" max="15113" width="27.140625" style="9" customWidth="1"/>
    <col min="15114" max="15114" width="2.28515625" style="9" customWidth="1"/>
    <col min="15115" max="15117" width="9.140625" style="9"/>
    <col min="15118" max="15118" width="10.42578125" style="9" bestFit="1" customWidth="1"/>
    <col min="15119" max="15360" width="9.140625" style="9"/>
    <col min="15361" max="15361" width="1" style="9" customWidth="1"/>
    <col min="15362" max="15362" width="0.85546875" style="9" customWidth="1"/>
    <col min="15363" max="15363" width="3.5703125" style="9" customWidth="1"/>
    <col min="15364" max="15364" width="48.85546875" style="9" customWidth="1"/>
    <col min="15365" max="15365" width="6.85546875" style="9" customWidth="1"/>
    <col min="15366" max="15366" width="17" style="9" customWidth="1"/>
    <col min="15367" max="15367" width="0" style="9" hidden="1" customWidth="1"/>
    <col min="15368" max="15368" width="2.7109375" style="9" customWidth="1"/>
    <col min="15369" max="15369" width="27.140625" style="9" customWidth="1"/>
    <col min="15370" max="15370" width="2.28515625" style="9" customWidth="1"/>
    <col min="15371" max="15373" width="9.140625" style="9"/>
    <col min="15374" max="15374" width="10.42578125" style="9" bestFit="1" customWidth="1"/>
    <col min="15375" max="15616" width="9.140625" style="9"/>
    <col min="15617" max="15617" width="1" style="9" customWidth="1"/>
    <col min="15618" max="15618" width="0.85546875" style="9" customWidth="1"/>
    <col min="15619" max="15619" width="3.5703125" style="9" customWidth="1"/>
    <col min="15620" max="15620" width="48.85546875" style="9" customWidth="1"/>
    <col min="15621" max="15621" width="6.85546875" style="9" customWidth="1"/>
    <col min="15622" max="15622" width="17" style="9" customWidth="1"/>
    <col min="15623" max="15623" width="0" style="9" hidden="1" customWidth="1"/>
    <col min="15624" max="15624" width="2.7109375" style="9" customWidth="1"/>
    <col min="15625" max="15625" width="27.140625" style="9" customWidth="1"/>
    <col min="15626" max="15626" width="2.28515625" style="9" customWidth="1"/>
    <col min="15627" max="15629" width="9.140625" style="9"/>
    <col min="15630" max="15630" width="10.42578125" style="9" bestFit="1" customWidth="1"/>
    <col min="15631" max="15872" width="9.140625" style="9"/>
    <col min="15873" max="15873" width="1" style="9" customWidth="1"/>
    <col min="15874" max="15874" width="0.85546875" style="9" customWidth="1"/>
    <col min="15875" max="15875" width="3.5703125" style="9" customWidth="1"/>
    <col min="15876" max="15876" width="48.85546875" style="9" customWidth="1"/>
    <col min="15877" max="15877" width="6.85546875" style="9" customWidth="1"/>
    <col min="15878" max="15878" width="17" style="9" customWidth="1"/>
    <col min="15879" max="15879" width="0" style="9" hidden="1" customWidth="1"/>
    <col min="15880" max="15880" width="2.7109375" style="9" customWidth="1"/>
    <col min="15881" max="15881" width="27.140625" style="9" customWidth="1"/>
    <col min="15882" max="15882" width="2.28515625" style="9" customWidth="1"/>
    <col min="15883" max="15885" width="9.140625" style="9"/>
    <col min="15886" max="15886" width="10.42578125" style="9" bestFit="1" customWidth="1"/>
    <col min="15887" max="16128" width="9.140625" style="9"/>
    <col min="16129" max="16129" width="1" style="9" customWidth="1"/>
    <col min="16130" max="16130" width="0.85546875" style="9" customWidth="1"/>
    <col min="16131" max="16131" width="3.5703125" style="9" customWidth="1"/>
    <col min="16132" max="16132" width="48.85546875" style="9" customWidth="1"/>
    <col min="16133" max="16133" width="6.85546875" style="9" customWidth="1"/>
    <col min="16134" max="16134" width="17" style="9" customWidth="1"/>
    <col min="16135" max="16135" width="0" style="9" hidden="1" customWidth="1"/>
    <col min="16136" max="16136" width="2.7109375" style="9" customWidth="1"/>
    <col min="16137" max="16137" width="27.140625" style="9" customWidth="1"/>
    <col min="16138" max="16138" width="2.28515625" style="9" customWidth="1"/>
    <col min="16139" max="16141" width="9.140625" style="9"/>
    <col min="16142" max="16142" width="10.42578125" style="9" bestFit="1" customWidth="1"/>
    <col min="16143" max="16384" width="9.140625" style="9"/>
  </cols>
  <sheetData>
    <row r="1" spans="3:11" ht="24" customHeight="1">
      <c r="K1" s="12"/>
    </row>
    <row r="2" spans="3:11" ht="17.25" customHeight="1">
      <c r="C2" s="13" t="s">
        <v>21</v>
      </c>
    </row>
    <row r="3" spans="3:11" ht="8.25" customHeight="1" thickBot="1"/>
    <row r="4" spans="3:11" ht="39" customHeight="1" thickBot="1">
      <c r="C4" s="221" t="s">
        <v>22</v>
      </c>
      <c r="D4" s="222"/>
      <c r="E4" s="223" t="s">
        <v>23</v>
      </c>
      <c r="F4" s="224"/>
      <c r="G4" s="14"/>
      <c r="H4" s="14"/>
      <c r="I4" s="15" t="s">
        <v>24</v>
      </c>
    </row>
    <row r="5" spans="3:11" ht="6" customHeight="1">
      <c r="C5" s="16"/>
      <c r="I5" s="17"/>
    </row>
    <row r="6" spans="3:11" ht="18" customHeight="1" thickBot="1">
      <c r="C6" s="218" t="s">
        <v>25</v>
      </c>
      <c r="D6" s="219"/>
      <c r="E6" s="219"/>
      <c r="F6" s="220"/>
      <c r="G6" s="18"/>
      <c r="I6" s="19" t="s">
        <v>26</v>
      </c>
    </row>
    <row r="7" spans="3:11" ht="3.75" customHeight="1">
      <c r="C7" s="20"/>
      <c r="D7" s="21"/>
      <c r="E7" s="21"/>
      <c r="F7" s="21"/>
      <c r="G7" s="21"/>
      <c r="I7" s="22"/>
    </row>
    <row r="8" spans="3:11" ht="12.75" customHeight="1">
      <c r="C8" s="23">
        <v>1</v>
      </c>
      <c r="D8" s="24" t="s">
        <v>27</v>
      </c>
      <c r="F8" s="25">
        <v>0.2</v>
      </c>
      <c r="G8" s="26"/>
      <c r="I8" s="27">
        <v>0.2</v>
      </c>
      <c r="J8" s="28"/>
    </row>
    <row r="9" spans="3:11" ht="12.75" customHeight="1">
      <c r="C9" s="23">
        <v>2</v>
      </c>
      <c r="D9" s="24" t="s">
        <v>28</v>
      </c>
      <c r="F9" s="25">
        <v>1.4999999999999999E-2</v>
      </c>
      <c r="G9" s="26"/>
      <c r="I9" s="27">
        <v>1.4999999999999999E-2</v>
      </c>
      <c r="J9" s="28"/>
    </row>
    <row r="10" spans="3:11" ht="12.75" customHeight="1">
      <c r="C10" s="23">
        <v>3</v>
      </c>
      <c r="D10" s="24" t="s">
        <v>29</v>
      </c>
      <c r="F10" s="25">
        <v>0.01</v>
      </c>
      <c r="G10" s="26"/>
      <c r="I10" s="27">
        <v>0.01</v>
      </c>
      <c r="J10" s="28"/>
    </row>
    <row r="11" spans="3:11" ht="12.75" customHeight="1">
      <c r="C11" s="23">
        <v>4</v>
      </c>
      <c r="D11" s="24" t="s">
        <v>30</v>
      </c>
      <c r="F11" s="25">
        <v>2E-3</v>
      </c>
      <c r="G11" s="26"/>
      <c r="I11" s="27">
        <v>2E-3</v>
      </c>
      <c r="J11" s="28"/>
    </row>
    <row r="12" spans="3:11" ht="12.75" customHeight="1">
      <c r="C12" s="23">
        <v>5</v>
      </c>
      <c r="D12" s="24" t="s">
        <v>31</v>
      </c>
      <c r="F12" s="25">
        <v>2.5000000000000001E-2</v>
      </c>
      <c r="G12" s="26"/>
      <c r="I12" s="27">
        <v>2.5000000000000001E-2</v>
      </c>
      <c r="J12" s="28"/>
    </row>
    <row r="13" spans="3:11" ht="12.75" customHeight="1">
      <c r="C13" s="23">
        <v>6</v>
      </c>
      <c r="D13" s="24" t="s">
        <v>32</v>
      </c>
      <c r="F13" s="25">
        <v>0.08</v>
      </c>
      <c r="G13" s="26"/>
      <c r="I13" s="27">
        <v>0.08</v>
      </c>
      <c r="J13" s="28"/>
    </row>
    <row r="14" spans="3:11" ht="12.75" customHeight="1">
      <c r="C14" s="23">
        <v>7</v>
      </c>
      <c r="D14" s="29" t="s">
        <v>33</v>
      </c>
      <c r="E14" s="30">
        <v>0.03</v>
      </c>
      <c r="F14" s="225">
        <f>E14*E15</f>
        <v>0.03</v>
      </c>
      <c r="G14" s="26">
        <f>F14</f>
        <v>0.03</v>
      </c>
      <c r="I14" s="27">
        <v>0.03</v>
      </c>
      <c r="J14" s="28"/>
    </row>
    <row r="15" spans="3:11" ht="12.75" customHeight="1">
      <c r="C15" s="23"/>
      <c r="D15" s="29" t="s">
        <v>34</v>
      </c>
      <c r="E15" s="31">
        <v>1</v>
      </c>
      <c r="F15" s="226"/>
      <c r="G15" s="26"/>
      <c r="I15" s="32">
        <v>1</v>
      </c>
      <c r="J15" s="28"/>
    </row>
    <row r="16" spans="3:11" ht="12.75" customHeight="1">
      <c r="C16" s="23">
        <v>8</v>
      </c>
      <c r="D16" s="24" t="s">
        <v>35</v>
      </c>
      <c r="F16" s="25">
        <v>6.0000000000000001E-3</v>
      </c>
      <c r="G16" s="26"/>
      <c r="I16" s="27">
        <v>6.0000000000000001E-3</v>
      </c>
      <c r="J16" s="28"/>
    </row>
    <row r="17" spans="3:10" ht="3.75" customHeight="1">
      <c r="C17" s="23"/>
      <c r="D17" s="24"/>
      <c r="E17" s="24"/>
      <c r="F17" s="26"/>
      <c r="G17" s="26"/>
      <c r="I17" s="33"/>
      <c r="J17" s="28"/>
    </row>
    <row r="18" spans="3:10" ht="12" customHeight="1" thickBot="1">
      <c r="C18" s="227" t="s">
        <v>36</v>
      </c>
      <c r="D18" s="228"/>
      <c r="E18" s="228"/>
      <c r="F18" s="34">
        <f>SUM(F8:F16)</f>
        <v>0.3680000000000001</v>
      </c>
      <c r="G18" s="26"/>
      <c r="I18" s="35">
        <f>SUM(I8:I13,I16)+(I14*I15)</f>
        <v>0.3680000000000001</v>
      </c>
      <c r="J18" s="28"/>
    </row>
    <row r="19" spans="3:10" ht="3.75" customHeight="1">
      <c r="C19" s="20"/>
      <c r="D19" s="21"/>
      <c r="E19" s="21"/>
      <c r="F19" s="26"/>
      <c r="G19" s="26"/>
      <c r="I19" s="36"/>
      <c r="J19" s="28"/>
    </row>
    <row r="20" spans="3:10" ht="21" customHeight="1" thickBot="1">
      <c r="C20" s="218" t="s">
        <v>37</v>
      </c>
      <c r="D20" s="219"/>
      <c r="E20" s="219"/>
      <c r="F20" s="220"/>
      <c r="G20" s="18"/>
      <c r="I20" s="37"/>
      <c r="J20" s="38"/>
    </row>
    <row r="21" spans="3:10" ht="3.75" customHeight="1">
      <c r="C21" s="20"/>
      <c r="D21" s="21"/>
      <c r="E21" s="21"/>
      <c r="F21" s="21"/>
      <c r="G21" s="21"/>
      <c r="I21" s="37"/>
      <c r="J21" s="38"/>
    </row>
    <row r="22" spans="3:10" ht="12.75" customHeight="1">
      <c r="C22" s="23">
        <v>9</v>
      </c>
      <c r="D22" s="24" t="s">
        <v>38</v>
      </c>
      <c r="F22" s="25">
        <v>8.3299999999999999E-2</v>
      </c>
      <c r="G22" s="26"/>
      <c r="I22" s="27">
        <f>1/12</f>
        <v>8.3333333333333329E-2</v>
      </c>
      <c r="J22" s="28"/>
    </row>
    <row r="23" spans="3:10" ht="12.75" customHeight="1">
      <c r="C23" s="23">
        <v>10</v>
      </c>
      <c r="D23" s="24" t="s">
        <v>39</v>
      </c>
      <c r="F23" s="25">
        <v>2.7799999999999998E-2</v>
      </c>
      <c r="G23" s="26"/>
      <c r="I23" s="27">
        <f>(1/3)/12</f>
        <v>2.7777777777777776E-2</v>
      </c>
      <c r="J23" s="28"/>
    </row>
    <row r="24" spans="3:10" ht="12.75" customHeight="1">
      <c r="C24" s="23">
        <v>11</v>
      </c>
      <c r="D24" s="24" t="s">
        <v>40</v>
      </c>
      <c r="F24" s="25">
        <v>1.3899999999999999E-2</v>
      </c>
      <c r="G24" s="26"/>
      <c r="I24" s="27">
        <v>1.3899999999999999E-2</v>
      </c>
      <c r="J24" s="28"/>
    </row>
    <row r="25" spans="3:10" ht="12.75" customHeight="1">
      <c r="C25" s="23">
        <v>12</v>
      </c>
      <c r="D25" s="24" t="s">
        <v>41</v>
      </c>
      <c r="F25" s="25">
        <v>2.0000000000000001E-4</v>
      </c>
      <c r="G25" s="26"/>
      <c r="I25" s="27">
        <v>2.0000000000000001E-4</v>
      </c>
      <c r="J25" s="28"/>
    </row>
    <row r="26" spans="3:10" ht="12.75" customHeight="1">
      <c r="C26" s="23">
        <v>13</v>
      </c>
      <c r="D26" s="24" t="s">
        <v>42</v>
      </c>
      <c r="F26" s="25">
        <v>2.8E-3</v>
      </c>
      <c r="G26" s="26"/>
      <c r="I26" s="27">
        <v>2.8E-3</v>
      </c>
      <c r="J26" s="28"/>
    </row>
    <row r="27" spans="3:10" ht="12.75" customHeight="1">
      <c r="C27" s="23" t="s">
        <v>15</v>
      </c>
      <c r="D27" s="24" t="s">
        <v>43</v>
      </c>
      <c r="F27" s="25">
        <v>3.3E-3</v>
      </c>
      <c r="G27" s="26"/>
      <c r="I27" s="27">
        <v>3.3E-3</v>
      </c>
      <c r="J27" s="28"/>
    </row>
    <row r="28" spans="3:10" ht="12.75" customHeight="1">
      <c r="C28" s="23">
        <v>15</v>
      </c>
      <c r="D28" s="24" t="s">
        <v>44</v>
      </c>
      <c r="F28" s="25">
        <v>4.0000000000000002E-4</v>
      </c>
      <c r="G28" s="26"/>
      <c r="I28" s="27">
        <v>4.0000000000000002E-4</v>
      </c>
      <c r="J28" s="28"/>
    </row>
    <row r="29" spans="3:10" ht="12.75" customHeight="1">
      <c r="C29" s="23">
        <v>16</v>
      </c>
      <c r="D29" s="24" t="s">
        <v>45</v>
      </c>
      <c r="F29" s="25">
        <v>8.3299999999999999E-2</v>
      </c>
      <c r="G29" s="26"/>
      <c r="I29" s="27">
        <f>1/12</f>
        <v>8.3333333333333329E-2</v>
      </c>
      <c r="J29" s="28"/>
    </row>
    <row r="30" spans="3:10" ht="3.75" customHeight="1">
      <c r="C30" s="23"/>
      <c r="D30" s="24"/>
      <c r="E30" s="24"/>
      <c r="F30" s="26"/>
      <c r="G30" s="26"/>
      <c r="I30" s="33"/>
      <c r="J30" s="28"/>
    </row>
    <row r="31" spans="3:10" ht="13.5" customHeight="1" thickBot="1">
      <c r="C31" s="227" t="s">
        <v>36</v>
      </c>
      <c r="D31" s="228"/>
      <c r="E31" s="228"/>
      <c r="F31" s="34">
        <f>SUM(F22:F30)</f>
        <v>0.21500000000000002</v>
      </c>
      <c r="G31" s="26"/>
      <c r="I31" s="35">
        <f>SUM(I22:I30)</f>
        <v>0.21504444444444443</v>
      </c>
      <c r="J31" s="28"/>
    </row>
    <row r="32" spans="3:10" ht="3.75" customHeight="1">
      <c r="C32" s="20"/>
      <c r="D32" s="21"/>
      <c r="E32" s="21"/>
      <c r="F32" s="26"/>
      <c r="G32" s="26"/>
      <c r="I32" s="36"/>
      <c r="J32" s="28"/>
    </row>
    <row r="33" spans="3:10" ht="21" customHeight="1" thickBot="1">
      <c r="C33" s="218" t="s">
        <v>46</v>
      </c>
      <c r="D33" s="219"/>
      <c r="E33" s="219"/>
      <c r="F33" s="220"/>
      <c r="G33" s="18"/>
      <c r="I33" s="37"/>
      <c r="J33" s="38"/>
    </row>
    <row r="34" spans="3:10" ht="8.25" customHeight="1">
      <c r="C34" s="39"/>
      <c r="D34" s="40"/>
      <c r="E34" s="40"/>
      <c r="F34" s="21"/>
      <c r="G34" s="21"/>
      <c r="I34" s="37"/>
      <c r="J34" s="38"/>
    </row>
    <row r="35" spans="3:10" ht="12.75" customHeight="1">
      <c r="C35" s="23">
        <v>17</v>
      </c>
      <c r="D35" s="229" t="s">
        <v>47</v>
      </c>
      <c r="E35" s="230"/>
      <c r="F35" s="41">
        <v>4.5999999999999999E-3</v>
      </c>
      <c r="G35" s="26"/>
      <c r="I35" s="27">
        <f>33/360*5%</f>
        <v>4.5833333333333334E-3</v>
      </c>
      <c r="J35" s="28"/>
    </row>
    <row r="36" spans="3:10" ht="12.75" customHeight="1">
      <c r="C36" s="23">
        <v>18</v>
      </c>
      <c r="D36" s="229" t="s">
        <v>48</v>
      </c>
      <c r="E36" s="229"/>
      <c r="F36" s="41">
        <v>8.0000000000000004E-4</v>
      </c>
      <c r="G36" s="26"/>
      <c r="I36" s="27">
        <v>8.0000000000000004E-4</v>
      </c>
      <c r="J36" s="28"/>
    </row>
    <row r="37" spans="3:10" ht="12.75" customHeight="1">
      <c r="C37" s="23">
        <v>19</v>
      </c>
      <c r="D37" s="229" t="s">
        <v>49</v>
      </c>
      <c r="E37" s="229"/>
      <c r="F37" s="41">
        <v>3.5999999999999997E-2</v>
      </c>
      <c r="G37" s="26"/>
      <c r="I37" s="27">
        <f>I13*0.5*0.9</f>
        <v>3.6000000000000004E-2</v>
      </c>
      <c r="J37" s="28"/>
    </row>
    <row r="38" spans="3:10" ht="3.75" customHeight="1">
      <c r="C38" s="23"/>
      <c r="D38" s="24"/>
      <c r="E38" s="24"/>
      <c r="F38" s="26"/>
      <c r="G38" s="26"/>
      <c r="I38" s="33"/>
      <c r="J38" s="28"/>
    </row>
    <row r="39" spans="3:10" ht="12" customHeight="1" thickBot="1">
      <c r="C39" s="227" t="s">
        <v>36</v>
      </c>
      <c r="D39" s="228"/>
      <c r="E39" s="228"/>
      <c r="F39" s="34">
        <f>SUM(F35:F38)</f>
        <v>4.1399999999999999E-2</v>
      </c>
      <c r="G39" s="26"/>
      <c r="I39" s="35">
        <f>SUM(I35:I38)</f>
        <v>4.1383333333333341E-2</v>
      </c>
      <c r="J39" s="28"/>
    </row>
    <row r="40" spans="3:10" ht="3.75" customHeight="1">
      <c r="C40" s="20"/>
      <c r="D40" s="21"/>
      <c r="E40" s="21"/>
      <c r="F40" s="26"/>
      <c r="G40" s="26"/>
      <c r="I40" s="36"/>
      <c r="J40" s="28"/>
    </row>
    <row r="41" spans="3:10" ht="21" customHeight="1" thickBot="1">
      <c r="C41" s="218" t="s">
        <v>50</v>
      </c>
      <c r="D41" s="219"/>
      <c r="E41" s="219"/>
      <c r="F41" s="220"/>
      <c r="G41" s="18"/>
      <c r="I41" s="37"/>
      <c r="J41" s="38"/>
    </row>
    <row r="42" spans="3:10" ht="3.75" customHeight="1">
      <c r="C42" s="20"/>
      <c r="D42" s="21"/>
      <c r="E42" s="21"/>
      <c r="F42" s="21"/>
      <c r="G42" s="21"/>
      <c r="I42" s="37"/>
      <c r="J42" s="38"/>
    </row>
    <row r="43" spans="3:10" ht="12" customHeight="1" thickBot="1">
      <c r="C43" s="23">
        <v>20</v>
      </c>
      <c r="D43" s="229" t="s">
        <v>51</v>
      </c>
      <c r="E43" s="229"/>
      <c r="F43" s="42">
        <f>(F31-F23+F35)*F18</f>
        <v>7.0582400000000031E-2</v>
      </c>
      <c r="G43" s="26"/>
      <c r="I43" s="35">
        <f>(I31-2.78%+I35)*I18</f>
        <v>7.0592622222222234E-2</v>
      </c>
      <c r="J43" s="28"/>
    </row>
    <row r="44" spans="3:10" ht="3" customHeight="1">
      <c r="C44" s="39"/>
      <c r="D44" s="24"/>
      <c r="E44" s="24"/>
      <c r="F44" s="26"/>
      <c r="G44" s="26"/>
      <c r="I44" s="36"/>
      <c r="J44" s="28"/>
    </row>
    <row r="45" spans="3:10" ht="12" customHeight="1">
      <c r="C45" s="39"/>
      <c r="D45" s="43"/>
      <c r="E45" s="43"/>
      <c r="F45" s="26">
        <f>SUM(F18,F31,F39,F43)</f>
        <v>0.69498240000000022</v>
      </c>
      <c r="G45" s="26">
        <f>SUM(G18,G31,G39,G43)</f>
        <v>0</v>
      </c>
      <c r="H45" s="26">
        <f>SUM(H18,H31,H39,H43)</f>
        <v>0</v>
      </c>
      <c r="I45" s="44">
        <f>SUM(I18,I31,I39,I43)</f>
        <v>0.69502039999999998</v>
      </c>
      <c r="J45" s="28"/>
    </row>
    <row r="46" spans="3:10" ht="3.75" customHeight="1">
      <c r="C46" s="231"/>
      <c r="D46" s="232"/>
      <c r="E46" s="232"/>
      <c r="F46" s="21"/>
      <c r="G46" s="21"/>
      <c r="I46" s="37"/>
      <c r="J46" s="45"/>
    </row>
    <row r="47" spans="3:10" ht="15" customHeight="1" thickBot="1">
      <c r="C47" s="233" t="s">
        <v>52</v>
      </c>
      <c r="D47" s="234"/>
      <c r="E47" s="234"/>
      <c r="F47" s="46">
        <f>SUM(F43,F39,F31,F18)</f>
        <v>0.69498240000000022</v>
      </c>
      <c r="G47" s="47"/>
      <c r="H47" s="48"/>
      <c r="I47" s="49">
        <f>SUM(I43,I39,I31,I18)</f>
        <v>0.69502040000000009</v>
      </c>
      <c r="J47" s="28"/>
    </row>
    <row r="48" spans="3:10" ht="12" customHeight="1" thickBot="1">
      <c r="C48" s="50"/>
      <c r="D48" s="50"/>
      <c r="E48" s="50"/>
      <c r="F48" s="50"/>
      <c r="G48" s="50"/>
      <c r="H48" s="50"/>
      <c r="I48" s="50"/>
      <c r="J48" s="50"/>
    </row>
    <row r="49" spans="2:10" ht="21" customHeight="1" thickBot="1">
      <c r="C49" s="51">
        <v>1</v>
      </c>
      <c r="D49" s="222" t="s">
        <v>53</v>
      </c>
      <c r="E49" s="222"/>
      <c r="F49" s="222"/>
      <c r="G49" s="222"/>
      <c r="H49" s="52"/>
      <c r="I49" s="53" t="s">
        <v>24</v>
      </c>
      <c r="J49" s="50"/>
    </row>
    <row r="50" spans="2:10" ht="12" customHeight="1">
      <c r="B50" s="54"/>
      <c r="C50" s="55" t="s">
        <v>54</v>
      </c>
      <c r="E50" s="50"/>
      <c r="F50" s="207">
        <v>0.127889</v>
      </c>
      <c r="G50" s="50"/>
      <c r="H50" s="50"/>
      <c r="I50" s="27">
        <v>0.1462</v>
      </c>
      <c r="J50" s="50"/>
    </row>
    <row r="51" spans="2:10" ht="12" customHeight="1" thickBot="1">
      <c r="B51" s="54"/>
      <c r="C51" s="56"/>
      <c r="D51" s="57"/>
      <c r="E51" s="58"/>
      <c r="F51" s="58"/>
      <c r="G51" s="58"/>
      <c r="H51" s="58"/>
      <c r="I51" s="59"/>
      <c r="J51" s="50"/>
    </row>
    <row r="52" spans="2:10" ht="12" customHeight="1" thickBot="1">
      <c r="B52" s="54"/>
      <c r="C52" s="60"/>
      <c r="D52" s="61"/>
      <c r="E52" s="50"/>
      <c r="F52" s="50"/>
      <c r="G52" s="50"/>
      <c r="H52" s="50"/>
      <c r="I52" s="50"/>
      <c r="J52" s="50"/>
    </row>
    <row r="53" spans="2:10" ht="27.75" customHeight="1" thickBot="1">
      <c r="C53" s="51">
        <v>2</v>
      </c>
      <c r="D53" s="222" t="s">
        <v>55</v>
      </c>
      <c r="E53" s="222"/>
      <c r="F53" s="222"/>
      <c r="G53" s="222"/>
      <c r="H53" s="52"/>
      <c r="I53" s="53" t="s">
        <v>24</v>
      </c>
      <c r="J53" s="50"/>
    </row>
    <row r="54" spans="2:10" ht="12" customHeight="1">
      <c r="B54" s="54"/>
      <c r="C54" s="55" t="s">
        <v>56</v>
      </c>
      <c r="F54" s="41">
        <v>6.4999999999999997E-3</v>
      </c>
      <c r="I54" s="27">
        <v>1.6500000000000001E-2</v>
      </c>
    </row>
    <row r="55" spans="2:10" ht="12" customHeight="1">
      <c r="B55" s="54"/>
      <c r="C55" s="55" t="s">
        <v>57</v>
      </c>
      <c r="F55" s="41">
        <v>0.03</v>
      </c>
      <c r="I55" s="27">
        <v>7.5999999999999998E-2</v>
      </c>
    </row>
    <row r="56" spans="2:10" ht="12" customHeight="1">
      <c r="B56" s="54"/>
      <c r="C56" s="55" t="s">
        <v>58</v>
      </c>
      <c r="F56" s="41"/>
      <c r="I56" s="27"/>
    </row>
    <row r="57" spans="2:10" ht="12" customHeight="1">
      <c r="B57" s="54"/>
      <c r="C57" s="55" t="s">
        <v>59</v>
      </c>
      <c r="F57" s="41">
        <v>0</v>
      </c>
      <c r="I57" s="27">
        <v>1.4999999999999999E-2</v>
      </c>
    </row>
    <row r="58" spans="2:10" ht="12" customHeight="1">
      <c r="B58" s="54"/>
      <c r="C58" s="55"/>
      <c r="D58" s="61"/>
      <c r="I58" s="62"/>
    </row>
    <row r="59" spans="2:10" ht="12" customHeight="1">
      <c r="B59" s="54"/>
      <c r="C59" s="55"/>
      <c r="D59" s="61"/>
      <c r="I59" s="62"/>
    </row>
    <row r="60" spans="2:10" ht="12" customHeight="1">
      <c r="B60" s="54"/>
      <c r="C60" s="55" t="s">
        <v>60</v>
      </c>
      <c r="F60" s="10" t="s">
        <v>61</v>
      </c>
      <c r="I60" s="62" t="s">
        <v>62</v>
      </c>
    </row>
    <row r="61" spans="2:10" ht="12" customHeight="1">
      <c r="B61" s="54"/>
      <c r="C61" s="55"/>
      <c r="D61" s="63" t="s">
        <v>63</v>
      </c>
      <c r="F61" s="41">
        <v>0.05</v>
      </c>
      <c r="I61" s="27">
        <f>IF($F$56&gt;0,$F$56+$F$57,SUM(F61,$F$54:$F$55,$F$57))</f>
        <v>8.6499999999999994E-2</v>
      </c>
    </row>
    <row r="62" spans="2:10" ht="12" customHeight="1">
      <c r="B62" s="54"/>
      <c r="C62" s="55"/>
      <c r="D62" s="61"/>
      <c r="I62" s="62"/>
    </row>
    <row r="63" spans="2:10" ht="12" customHeight="1" thickBot="1">
      <c r="C63" s="64"/>
      <c r="D63" s="48"/>
      <c r="E63" s="48"/>
      <c r="F63" s="65"/>
      <c r="G63" s="65"/>
      <c r="H63" s="48"/>
      <c r="I63" s="66"/>
    </row>
  </sheetData>
  <mergeCells count="18">
    <mergeCell ref="D53:G53"/>
    <mergeCell ref="C31:E31"/>
    <mergeCell ref="C33:F33"/>
    <mergeCell ref="D35:E35"/>
    <mergeCell ref="D36:E36"/>
    <mergeCell ref="D37:E37"/>
    <mergeCell ref="C39:E39"/>
    <mergeCell ref="C41:F41"/>
    <mergeCell ref="D43:E43"/>
    <mergeCell ref="C46:E46"/>
    <mergeCell ref="C47:E47"/>
    <mergeCell ref="D49:G49"/>
    <mergeCell ref="C20:F20"/>
    <mergeCell ref="C4:D4"/>
    <mergeCell ref="E4:F4"/>
    <mergeCell ref="C6:F6"/>
    <mergeCell ref="F14:F15"/>
    <mergeCell ref="C18:E18"/>
  </mergeCells>
  <conditionalFormatting sqref="F14:F15">
    <cfRule type="cellIs" dxfId="13" priority="3" stopIfTrue="1" operator="greaterThan">
      <formula>$I14*$I$15</formula>
    </cfRule>
  </conditionalFormatting>
  <conditionalFormatting sqref="F50">
    <cfRule type="cellIs" dxfId="12" priority="1" stopIfTrue="1" operator="greaterThan">
      <formula>$I50</formula>
    </cfRule>
  </conditionalFormatting>
  <conditionalFormatting sqref="F61">
    <cfRule type="cellIs" dxfId="11" priority="4" stopIfTrue="1" operator="greaterThan">
      <formula>#REF!</formula>
    </cfRule>
  </conditionalFormatting>
  <conditionalFormatting sqref="F8:G13 G14:G15 F16:G16 F22:G29 F35:G37 G43 F54:F57">
    <cfRule type="cellIs" dxfId="10" priority="2" stopIfTrue="1" operator="greaterThan">
      <formula>$I8</formula>
    </cfRule>
  </conditionalFormatting>
  <pageMargins left="0.511811024" right="0.511811024" top="0.78740157499999996" bottom="0.78740157499999996" header="0.31496062000000002" footer="0.31496062000000002"/>
  <pageSetup paperSize="9" scale="8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/>
  </sheetPr>
  <dimension ref="A1:K110"/>
  <sheetViews>
    <sheetView workbookViewId="0">
      <selection activeCell="A60" sqref="A60"/>
    </sheetView>
  </sheetViews>
  <sheetFormatPr defaultRowHeight="12.75"/>
  <cols>
    <col min="1" max="1" width="45.85546875" style="100" customWidth="1"/>
    <col min="2" max="3" width="9.7109375" style="100" customWidth="1"/>
    <col min="4" max="4" width="10.42578125" style="100" customWidth="1"/>
    <col min="5" max="7" width="12.28515625" style="100" customWidth="1"/>
    <col min="8" max="8" width="9.140625" style="100"/>
    <col min="9" max="9" width="11" style="100" bestFit="1" customWidth="1"/>
    <col min="10" max="256" width="9.140625" style="100"/>
    <col min="257" max="257" width="45.42578125" style="100" bestFit="1" customWidth="1"/>
    <col min="258" max="259" width="9.7109375" style="100" customWidth="1"/>
    <col min="260" max="260" width="10.42578125" style="100" customWidth="1"/>
    <col min="261" max="263" width="12.28515625" style="100" customWidth="1"/>
    <col min="264" max="264" width="9.140625" style="100"/>
    <col min="265" max="265" width="11" style="100" bestFit="1" customWidth="1"/>
    <col min="266" max="512" width="9.140625" style="100"/>
    <col min="513" max="513" width="45.42578125" style="100" bestFit="1" customWidth="1"/>
    <col min="514" max="515" width="9.7109375" style="100" customWidth="1"/>
    <col min="516" max="516" width="10.42578125" style="100" customWidth="1"/>
    <col min="517" max="519" width="12.28515625" style="100" customWidth="1"/>
    <col min="520" max="520" width="9.140625" style="100"/>
    <col min="521" max="521" width="11" style="100" bestFit="1" customWidth="1"/>
    <col min="522" max="768" width="9.140625" style="100"/>
    <col min="769" max="769" width="45.42578125" style="100" bestFit="1" customWidth="1"/>
    <col min="770" max="771" width="9.7109375" style="100" customWidth="1"/>
    <col min="772" max="772" width="10.42578125" style="100" customWidth="1"/>
    <col min="773" max="775" width="12.28515625" style="100" customWidth="1"/>
    <col min="776" max="776" width="9.140625" style="100"/>
    <col min="777" max="777" width="11" style="100" bestFit="1" customWidth="1"/>
    <col min="778" max="1024" width="9.140625" style="100"/>
    <col min="1025" max="1025" width="45.42578125" style="100" bestFit="1" customWidth="1"/>
    <col min="1026" max="1027" width="9.7109375" style="100" customWidth="1"/>
    <col min="1028" max="1028" width="10.42578125" style="100" customWidth="1"/>
    <col min="1029" max="1031" width="12.28515625" style="100" customWidth="1"/>
    <col min="1032" max="1032" width="9.140625" style="100"/>
    <col min="1033" max="1033" width="11" style="100" bestFit="1" customWidth="1"/>
    <col min="1034" max="1280" width="9.140625" style="100"/>
    <col min="1281" max="1281" width="45.42578125" style="100" bestFit="1" customWidth="1"/>
    <col min="1282" max="1283" width="9.7109375" style="100" customWidth="1"/>
    <col min="1284" max="1284" width="10.42578125" style="100" customWidth="1"/>
    <col min="1285" max="1287" width="12.28515625" style="100" customWidth="1"/>
    <col min="1288" max="1288" width="9.140625" style="100"/>
    <col min="1289" max="1289" width="11" style="100" bestFit="1" customWidth="1"/>
    <col min="1290" max="1536" width="9.140625" style="100"/>
    <col min="1537" max="1537" width="45.42578125" style="100" bestFit="1" customWidth="1"/>
    <col min="1538" max="1539" width="9.7109375" style="100" customWidth="1"/>
    <col min="1540" max="1540" width="10.42578125" style="100" customWidth="1"/>
    <col min="1541" max="1543" width="12.28515625" style="100" customWidth="1"/>
    <col min="1544" max="1544" width="9.140625" style="100"/>
    <col min="1545" max="1545" width="11" style="100" bestFit="1" customWidth="1"/>
    <col min="1546" max="1792" width="9.140625" style="100"/>
    <col min="1793" max="1793" width="45.42578125" style="100" bestFit="1" customWidth="1"/>
    <col min="1794" max="1795" width="9.7109375" style="100" customWidth="1"/>
    <col min="1796" max="1796" width="10.42578125" style="100" customWidth="1"/>
    <col min="1797" max="1799" width="12.28515625" style="100" customWidth="1"/>
    <col min="1800" max="1800" width="9.140625" style="100"/>
    <col min="1801" max="1801" width="11" style="100" bestFit="1" customWidth="1"/>
    <col min="1802" max="2048" width="9.140625" style="100"/>
    <col min="2049" max="2049" width="45.42578125" style="100" bestFit="1" customWidth="1"/>
    <col min="2050" max="2051" width="9.7109375" style="100" customWidth="1"/>
    <col min="2052" max="2052" width="10.42578125" style="100" customWidth="1"/>
    <col min="2053" max="2055" width="12.28515625" style="100" customWidth="1"/>
    <col min="2056" max="2056" width="9.140625" style="100"/>
    <col min="2057" max="2057" width="11" style="100" bestFit="1" customWidth="1"/>
    <col min="2058" max="2304" width="9.140625" style="100"/>
    <col min="2305" max="2305" width="45.42578125" style="100" bestFit="1" customWidth="1"/>
    <col min="2306" max="2307" width="9.7109375" style="100" customWidth="1"/>
    <col min="2308" max="2308" width="10.42578125" style="100" customWidth="1"/>
    <col min="2309" max="2311" width="12.28515625" style="100" customWidth="1"/>
    <col min="2312" max="2312" width="9.140625" style="100"/>
    <col min="2313" max="2313" width="11" style="100" bestFit="1" customWidth="1"/>
    <col min="2314" max="2560" width="9.140625" style="100"/>
    <col min="2561" max="2561" width="45.42578125" style="100" bestFit="1" customWidth="1"/>
    <col min="2562" max="2563" width="9.7109375" style="100" customWidth="1"/>
    <col min="2564" max="2564" width="10.42578125" style="100" customWidth="1"/>
    <col min="2565" max="2567" width="12.28515625" style="100" customWidth="1"/>
    <col min="2568" max="2568" width="9.140625" style="100"/>
    <col min="2569" max="2569" width="11" style="100" bestFit="1" customWidth="1"/>
    <col min="2570" max="2816" width="9.140625" style="100"/>
    <col min="2817" max="2817" width="45.42578125" style="100" bestFit="1" customWidth="1"/>
    <col min="2818" max="2819" width="9.7109375" style="100" customWidth="1"/>
    <col min="2820" max="2820" width="10.42578125" style="100" customWidth="1"/>
    <col min="2821" max="2823" width="12.28515625" style="100" customWidth="1"/>
    <col min="2824" max="2824" width="9.140625" style="100"/>
    <col min="2825" max="2825" width="11" style="100" bestFit="1" customWidth="1"/>
    <col min="2826" max="3072" width="9.140625" style="100"/>
    <col min="3073" max="3073" width="45.42578125" style="100" bestFit="1" customWidth="1"/>
    <col min="3074" max="3075" width="9.7109375" style="100" customWidth="1"/>
    <col min="3076" max="3076" width="10.42578125" style="100" customWidth="1"/>
    <col min="3077" max="3079" width="12.28515625" style="100" customWidth="1"/>
    <col min="3080" max="3080" width="9.140625" style="100"/>
    <col min="3081" max="3081" width="11" style="100" bestFit="1" customWidth="1"/>
    <col min="3082" max="3328" width="9.140625" style="100"/>
    <col min="3329" max="3329" width="45.42578125" style="100" bestFit="1" customWidth="1"/>
    <col min="3330" max="3331" width="9.7109375" style="100" customWidth="1"/>
    <col min="3332" max="3332" width="10.42578125" style="100" customWidth="1"/>
    <col min="3333" max="3335" width="12.28515625" style="100" customWidth="1"/>
    <col min="3336" max="3336" width="9.140625" style="100"/>
    <col min="3337" max="3337" width="11" style="100" bestFit="1" customWidth="1"/>
    <col min="3338" max="3584" width="9.140625" style="100"/>
    <col min="3585" max="3585" width="45.42578125" style="100" bestFit="1" customWidth="1"/>
    <col min="3586" max="3587" width="9.7109375" style="100" customWidth="1"/>
    <col min="3588" max="3588" width="10.42578125" style="100" customWidth="1"/>
    <col min="3589" max="3591" width="12.28515625" style="100" customWidth="1"/>
    <col min="3592" max="3592" width="9.140625" style="100"/>
    <col min="3593" max="3593" width="11" style="100" bestFit="1" customWidth="1"/>
    <col min="3594" max="3840" width="9.140625" style="100"/>
    <col min="3841" max="3841" width="45.42578125" style="100" bestFit="1" customWidth="1"/>
    <col min="3842" max="3843" width="9.7109375" style="100" customWidth="1"/>
    <col min="3844" max="3844" width="10.42578125" style="100" customWidth="1"/>
    <col min="3845" max="3847" width="12.28515625" style="100" customWidth="1"/>
    <col min="3848" max="3848" width="9.140625" style="100"/>
    <col min="3849" max="3849" width="11" style="100" bestFit="1" customWidth="1"/>
    <col min="3850" max="4096" width="9.140625" style="100"/>
    <col min="4097" max="4097" width="45.42578125" style="100" bestFit="1" customWidth="1"/>
    <col min="4098" max="4099" width="9.7109375" style="100" customWidth="1"/>
    <col min="4100" max="4100" width="10.42578125" style="100" customWidth="1"/>
    <col min="4101" max="4103" width="12.28515625" style="100" customWidth="1"/>
    <col min="4104" max="4104" width="9.140625" style="100"/>
    <col min="4105" max="4105" width="11" style="100" bestFit="1" customWidth="1"/>
    <col min="4106" max="4352" width="9.140625" style="100"/>
    <col min="4353" max="4353" width="45.42578125" style="100" bestFit="1" customWidth="1"/>
    <col min="4354" max="4355" width="9.7109375" style="100" customWidth="1"/>
    <col min="4356" max="4356" width="10.42578125" style="100" customWidth="1"/>
    <col min="4357" max="4359" width="12.28515625" style="100" customWidth="1"/>
    <col min="4360" max="4360" width="9.140625" style="100"/>
    <col min="4361" max="4361" width="11" style="100" bestFit="1" customWidth="1"/>
    <col min="4362" max="4608" width="9.140625" style="100"/>
    <col min="4609" max="4609" width="45.42578125" style="100" bestFit="1" customWidth="1"/>
    <col min="4610" max="4611" width="9.7109375" style="100" customWidth="1"/>
    <col min="4612" max="4612" width="10.42578125" style="100" customWidth="1"/>
    <col min="4613" max="4615" width="12.28515625" style="100" customWidth="1"/>
    <col min="4616" max="4616" width="9.140625" style="100"/>
    <col min="4617" max="4617" width="11" style="100" bestFit="1" customWidth="1"/>
    <col min="4618" max="4864" width="9.140625" style="100"/>
    <col min="4865" max="4865" width="45.42578125" style="100" bestFit="1" customWidth="1"/>
    <col min="4866" max="4867" width="9.7109375" style="100" customWidth="1"/>
    <col min="4868" max="4868" width="10.42578125" style="100" customWidth="1"/>
    <col min="4869" max="4871" width="12.28515625" style="100" customWidth="1"/>
    <col min="4872" max="4872" width="9.140625" style="100"/>
    <col min="4873" max="4873" width="11" style="100" bestFit="1" customWidth="1"/>
    <col min="4874" max="5120" width="9.140625" style="100"/>
    <col min="5121" max="5121" width="45.42578125" style="100" bestFit="1" customWidth="1"/>
    <col min="5122" max="5123" width="9.7109375" style="100" customWidth="1"/>
    <col min="5124" max="5124" width="10.42578125" style="100" customWidth="1"/>
    <col min="5125" max="5127" width="12.28515625" style="100" customWidth="1"/>
    <col min="5128" max="5128" width="9.140625" style="100"/>
    <col min="5129" max="5129" width="11" style="100" bestFit="1" customWidth="1"/>
    <col min="5130" max="5376" width="9.140625" style="100"/>
    <col min="5377" max="5377" width="45.42578125" style="100" bestFit="1" customWidth="1"/>
    <col min="5378" max="5379" width="9.7109375" style="100" customWidth="1"/>
    <col min="5380" max="5380" width="10.42578125" style="100" customWidth="1"/>
    <col min="5381" max="5383" width="12.28515625" style="100" customWidth="1"/>
    <col min="5384" max="5384" width="9.140625" style="100"/>
    <col min="5385" max="5385" width="11" style="100" bestFit="1" customWidth="1"/>
    <col min="5386" max="5632" width="9.140625" style="100"/>
    <col min="5633" max="5633" width="45.42578125" style="100" bestFit="1" customWidth="1"/>
    <col min="5634" max="5635" width="9.7109375" style="100" customWidth="1"/>
    <col min="5636" max="5636" width="10.42578125" style="100" customWidth="1"/>
    <col min="5637" max="5639" width="12.28515625" style="100" customWidth="1"/>
    <col min="5640" max="5640" width="9.140625" style="100"/>
    <col min="5641" max="5641" width="11" style="100" bestFit="1" customWidth="1"/>
    <col min="5642" max="5888" width="9.140625" style="100"/>
    <col min="5889" max="5889" width="45.42578125" style="100" bestFit="1" customWidth="1"/>
    <col min="5890" max="5891" width="9.7109375" style="100" customWidth="1"/>
    <col min="5892" max="5892" width="10.42578125" style="100" customWidth="1"/>
    <col min="5893" max="5895" width="12.28515625" style="100" customWidth="1"/>
    <col min="5896" max="5896" width="9.140625" style="100"/>
    <col min="5897" max="5897" width="11" style="100" bestFit="1" customWidth="1"/>
    <col min="5898" max="6144" width="9.140625" style="100"/>
    <col min="6145" max="6145" width="45.42578125" style="100" bestFit="1" customWidth="1"/>
    <col min="6146" max="6147" width="9.7109375" style="100" customWidth="1"/>
    <col min="6148" max="6148" width="10.42578125" style="100" customWidth="1"/>
    <col min="6149" max="6151" width="12.28515625" style="100" customWidth="1"/>
    <col min="6152" max="6152" width="9.140625" style="100"/>
    <col min="6153" max="6153" width="11" style="100" bestFit="1" customWidth="1"/>
    <col min="6154" max="6400" width="9.140625" style="100"/>
    <col min="6401" max="6401" width="45.42578125" style="100" bestFit="1" customWidth="1"/>
    <col min="6402" max="6403" width="9.7109375" style="100" customWidth="1"/>
    <col min="6404" max="6404" width="10.42578125" style="100" customWidth="1"/>
    <col min="6405" max="6407" width="12.28515625" style="100" customWidth="1"/>
    <col min="6408" max="6408" width="9.140625" style="100"/>
    <col min="6409" max="6409" width="11" style="100" bestFit="1" customWidth="1"/>
    <col min="6410" max="6656" width="9.140625" style="100"/>
    <col min="6657" max="6657" width="45.42578125" style="100" bestFit="1" customWidth="1"/>
    <col min="6658" max="6659" width="9.7109375" style="100" customWidth="1"/>
    <col min="6660" max="6660" width="10.42578125" style="100" customWidth="1"/>
    <col min="6661" max="6663" width="12.28515625" style="100" customWidth="1"/>
    <col min="6664" max="6664" width="9.140625" style="100"/>
    <col min="6665" max="6665" width="11" style="100" bestFit="1" customWidth="1"/>
    <col min="6666" max="6912" width="9.140625" style="100"/>
    <col min="6913" max="6913" width="45.42578125" style="100" bestFit="1" customWidth="1"/>
    <col min="6914" max="6915" width="9.7109375" style="100" customWidth="1"/>
    <col min="6916" max="6916" width="10.42578125" style="100" customWidth="1"/>
    <col min="6917" max="6919" width="12.28515625" style="100" customWidth="1"/>
    <col min="6920" max="6920" width="9.140625" style="100"/>
    <col min="6921" max="6921" width="11" style="100" bestFit="1" customWidth="1"/>
    <col min="6922" max="7168" width="9.140625" style="100"/>
    <col min="7169" max="7169" width="45.42578125" style="100" bestFit="1" customWidth="1"/>
    <col min="7170" max="7171" width="9.7109375" style="100" customWidth="1"/>
    <col min="7172" max="7172" width="10.42578125" style="100" customWidth="1"/>
    <col min="7173" max="7175" width="12.28515625" style="100" customWidth="1"/>
    <col min="7176" max="7176" width="9.140625" style="100"/>
    <col min="7177" max="7177" width="11" style="100" bestFit="1" customWidth="1"/>
    <col min="7178" max="7424" width="9.140625" style="100"/>
    <col min="7425" max="7425" width="45.42578125" style="100" bestFit="1" customWidth="1"/>
    <col min="7426" max="7427" width="9.7109375" style="100" customWidth="1"/>
    <col min="7428" max="7428" width="10.42578125" style="100" customWidth="1"/>
    <col min="7429" max="7431" width="12.28515625" style="100" customWidth="1"/>
    <col min="7432" max="7432" width="9.140625" style="100"/>
    <col min="7433" max="7433" width="11" style="100" bestFit="1" customWidth="1"/>
    <col min="7434" max="7680" width="9.140625" style="100"/>
    <col min="7681" max="7681" width="45.42578125" style="100" bestFit="1" customWidth="1"/>
    <col min="7682" max="7683" width="9.7109375" style="100" customWidth="1"/>
    <col min="7684" max="7684" width="10.42578125" style="100" customWidth="1"/>
    <col min="7685" max="7687" width="12.28515625" style="100" customWidth="1"/>
    <col min="7688" max="7688" width="9.140625" style="100"/>
    <col min="7689" max="7689" width="11" style="100" bestFit="1" customWidth="1"/>
    <col min="7690" max="7936" width="9.140625" style="100"/>
    <col min="7937" max="7937" width="45.42578125" style="100" bestFit="1" customWidth="1"/>
    <col min="7938" max="7939" width="9.7109375" style="100" customWidth="1"/>
    <col min="7940" max="7940" width="10.42578125" style="100" customWidth="1"/>
    <col min="7941" max="7943" width="12.28515625" style="100" customWidth="1"/>
    <col min="7944" max="7944" width="9.140625" style="100"/>
    <col min="7945" max="7945" width="11" style="100" bestFit="1" customWidth="1"/>
    <col min="7946" max="8192" width="9.140625" style="100"/>
    <col min="8193" max="8193" width="45.42578125" style="100" bestFit="1" customWidth="1"/>
    <col min="8194" max="8195" width="9.7109375" style="100" customWidth="1"/>
    <col min="8196" max="8196" width="10.42578125" style="100" customWidth="1"/>
    <col min="8197" max="8199" width="12.28515625" style="100" customWidth="1"/>
    <col min="8200" max="8200" width="9.140625" style="100"/>
    <col min="8201" max="8201" width="11" style="100" bestFit="1" customWidth="1"/>
    <col min="8202" max="8448" width="9.140625" style="100"/>
    <col min="8449" max="8449" width="45.42578125" style="100" bestFit="1" customWidth="1"/>
    <col min="8450" max="8451" width="9.7109375" style="100" customWidth="1"/>
    <col min="8452" max="8452" width="10.42578125" style="100" customWidth="1"/>
    <col min="8453" max="8455" width="12.28515625" style="100" customWidth="1"/>
    <col min="8456" max="8456" width="9.140625" style="100"/>
    <col min="8457" max="8457" width="11" style="100" bestFit="1" customWidth="1"/>
    <col min="8458" max="8704" width="9.140625" style="100"/>
    <col min="8705" max="8705" width="45.42578125" style="100" bestFit="1" customWidth="1"/>
    <col min="8706" max="8707" width="9.7109375" style="100" customWidth="1"/>
    <col min="8708" max="8708" width="10.42578125" style="100" customWidth="1"/>
    <col min="8709" max="8711" width="12.28515625" style="100" customWidth="1"/>
    <col min="8712" max="8712" width="9.140625" style="100"/>
    <col min="8713" max="8713" width="11" style="100" bestFit="1" customWidth="1"/>
    <col min="8714" max="8960" width="9.140625" style="100"/>
    <col min="8961" max="8961" width="45.42578125" style="100" bestFit="1" customWidth="1"/>
    <col min="8962" max="8963" width="9.7109375" style="100" customWidth="1"/>
    <col min="8964" max="8964" width="10.42578125" style="100" customWidth="1"/>
    <col min="8965" max="8967" width="12.28515625" style="100" customWidth="1"/>
    <col min="8968" max="8968" width="9.140625" style="100"/>
    <col min="8969" max="8969" width="11" style="100" bestFit="1" customWidth="1"/>
    <col min="8970" max="9216" width="9.140625" style="100"/>
    <col min="9217" max="9217" width="45.42578125" style="100" bestFit="1" customWidth="1"/>
    <col min="9218" max="9219" width="9.7109375" style="100" customWidth="1"/>
    <col min="9220" max="9220" width="10.42578125" style="100" customWidth="1"/>
    <col min="9221" max="9223" width="12.28515625" style="100" customWidth="1"/>
    <col min="9224" max="9224" width="9.140625" style="100"/>
    <col min="9225" max="9225" width="11" style="100" bestFit="1" customWidth="1"/>
    <col min="9226" max="9472" width="9.140625" style="100"/>
    <col min="9473" max="9473" width="45.42578125" style="100" bestFit="1" customWidth="1"/>
    <col min="9474" max="9475" width="9.7109375" style="100" customWidth="1"/>
    <col min="9476" max="9476" width="10.42578125" style="100" customWidth="1"/>
    <col min="9477" max="9479" width="12.28515625" style="100" customWidth="1"/>
    <col min="9480" max="9480" width="9.140625" style="100"/>
    <col min="9481" max="9481" width="11" style="100" bestFit="1" customWidth="1"/>
    <col min="9482" max="9728" width="9.140625" style="100"/>
    <col min="9729" max="9729" width="45.42578125" style="100" bestFit="1" customWidth="1"/>
    <col min="9730" max="9731" width="9.7109375" style="100" customWidth="1"/>
    <col min="9732" max="9732" width="10.42578125" style="100" customWidth="1"/>
    <col min="9733" max="9735" width="12.28515625" style="100" customWidth="1"/>
    <col min="9736" max="9736" width="9.140625" style="100"/>
    <col min="9737" max="9737" width="11" style="100" bestFit="1" customWidth="1"/>
    <col min="9738" max="9984" width="9.140625" style="100"/>
    <col min="9985" max="9985" width="45.42578125" style="100" bestFit="1" customWidth="1"/>
    <col min="9986" max="9987" width="9.7109375" style="100" customWidth="1"/>
    <col min="9988" max="9988" width="10.42578125" style="100" customWidth="1"/>
    <col min="9989" max="9991" width="12.28515625" style="100" customWidth="1"/>
    <col min="9992" max="9992" width="9.140625" style="100"/>
    <col min="9993" max="9993" width="11" style="100" bestFit="1" customWidth="1"/>
    <col min="9994" max="10240" width="9.140625" style="100"/>
    <col min="10241" max="10241" width="45.42578125" style="100" bestFit="1" customWidth="1"/>
    <col min="10242" max="10243" width="9.7109375" style="100" customWidth="1"/>
    <col min="10244" max="10244" width="10.42578125" style="100" customWidth="1"/>
    <col min="10245" max="10247" width="12.28515625" style="100" customWidth="1"/>
    <col min="10248" max="10248" width="9.140625" style="100"/>
    <col min="10249" max="10249" width="11" style="100" bestFit="1" customWidth="1"/>
    <col min="10250" max="10496" width="9.140625" style="100"/>
    <col min="10497" max="10497" width="45.42578125" style="100" bestFit="1" customWidth="1"/>
    <col min="10498" max="10499" width="9.7109375" style="100" customWidth="1"/>
    <col min="10500" max="10500" width="10.42578125" style="100" customWidth="1"/>
    <col min="10501" max="10503" width="12.28515625" style="100" customWidth="1"/>
    <col min="10504" max="10504" width="9.140625" style="100"/>
    <col min="10505" max="10505" width="11" style="100" bestFit="1" customWidth="1"/>
    <col min="10506" max="10752" width="9.140625" style="100"/>
    <col min="10753" max="10753" width="45.42578125" style="100" bestFit="1" customWidth="1"/>
    <col min="10754" max="10755" width="9.7109375" style="100" customWidth="1"/>
    <col min="10756" max="10756" width="10.42578125" style="100" customWidth="1"/>
    <col min="10757" max="10759" width="12.28515625" style="100" customWidth="1"/>
    <col min="10760" max="10760" width="9.140625" style="100"/>
    <col min="10761" max="10761" width="11" style="100" bestFit="1" customWidth="1"/>
    <col min="10762" max="11008" width="9.140625" style="100"/>
    <col min="11009" max="11009" width="45.42578125" style="100" bestFit="1" customWidth="1"/>
    <col min="11010" max="11011" width="9.7109375" style="100" customWidth="1"/>
    <col min="11012" max="11012" width="10.42578125" style="100" customWidth="1"/>
    <col min="11013" max="11015" width="12.28515625" style="100" customWidth="1"/>
    <col min="11016" max="11016" width="9.140625" style="100"/>
    <col min="11017" max="11017" width="11" style="100" bestFit="1" customWidth="1"/>
    <col min="11018" max="11264" width="9.140625" style="100"/>
    <col min="11265" max="11265" width="45.42578125" style="100" bestFit="1" customWidth="1"/>
    <col min="11266" max="11267" width="9.7109375" style="100" customWidth="1"/>
    <col min="11268" max="11268" width="10.42578125" style="100" customWidth="1"/>
    <col min="11269" max="11271" width="12.28515625" style="100" customWidth="1"/>
    <col min="11272" max="11272" width="9.140625" style="100"/>
    <col min="11273" max="11273" width="11" style="100" bestFit="1" customWidth="1"/>
    <col min="11274" max="11520" width="9.140625" style="100"/>
    <col min="11521" max="11521" width="45.42578125" style="100" bestFit="1" customWidth="1"/>
    <col min="11522" max="11523" width="9.7109375" style="100" customWidth="1"/>
    <col min="11524" max="11524" width="10.42578125" style="100" customWidth="1"/>
    <col min="11525" max="11527" width="12.28515625" style="100" customWidth="1"/>
    <col min="11528" max="11528" width="9.140625" style="100"/>
    <col min="11529" max="11529" width="11" style="100" bestFit="1" customWidth="1"/>
    <col min="11530" max="11776" width="9.140625" style="100"/>
    <col min="11777" max="11777" width="45.42578125" style="100" bestFit="1" customWidth="1"/>
    <col min="11778" max="11779" width="9.7109375" style="100" customWidth="1"/>
    <col min="11780" max="11780" width="10.42578125" style="100" customWidth="1"/>
    <col min="11781" max="11783" width="12.28515625" style="100" customWidth="1"/>
    <col min="11784" max="11784" width="9.140625" style="100"/>
    <col min="11785" max="11785" width="11" style="100" bestFit="1" customWidth="1"/>
    <col min="11786" max="12032" width="9.140625" style="100"/>
    <col min="12033" max="12033" width="45.42578125" style="100" bestFit="1" customWidth="1"/>
    <col min="12034" max="12035" width="9.7109375" style="100" customWidth="1"/>
    <col min="12036" max="12036" width="10.42578125" style="100" customWidth="1"/>
    <col min="12037" max="12039" width="12.28515625" style="100" customWidth="1"/>
    <col min="12040" max="12040" width="9.140625" style="100"/>
    <col min="12041" max="12041" width="11" style="100" bestFit="1" customWidth="1"/>
    <col min="12042" max="12288" width="9.140625" style="100"/>
    <col min="12289" max="12289" width="45.42578125" style="100" bestFit="1" customWidth="1"/>
    <col min="12290" max="12291" width="9.7109375" style="100" customWidth="1"/>
    <col min="12292" max="12292" width="10.42578125" style="100" customWidth="1"/>
    <col min="12293" max="12295" width="12.28515625" style="100" customWidth="1"/>
    <col min="12296" max="12296" width="9.140625" style="100"/>
    <col min="12297" max="12297" width="11" style="100" bestFit="1" customWidth="1"/>
    <col min="12298" max="12544" width="9.140625" style="100"/>
    <col min="12545" max="12545" width="45.42578125" style="100" bestFit="1" customWidth="1"/>
    <col min="12546" max="12547" width="9.7109375" style="100" customWidth="1"/>
    <col min="12548" max="12548" width="10.42578125" style="100" customWidth="1"/>
    <col min="12549" max="12551" width="12.28515625" style="100" customWidth="1"/>
    <col min="12552" max="12552" width="9.140625" style="100"/>
    <col min="12553" max="12553" width="11" style="100" bestFit="1" customWidth="1"/>
    <col min="12554" max="12800" width="9.140625" style="100"/>
    <col min="12801" max="12801" width="45.42578125" style="100" bestFit="1" customWidth="1"/>
    <col min="12802" max="12803" width="9.7109375" style="100" customWidth="1"/>
    <col min="12804" max="12804" width="10.42578125" style="100" customWidth="1"/>
    <col min="12805" max="12807" width="12.28515625" style="100" customWidth="1"/>
    <col min="12808" max="12808" width="9.140625" style="100"/>
    <col min="12809" max="12809" width="11" style="100" bestFit="1" customWidth="1"/>
    <col min="12810" max="13056" width="9.140625" style="100"/>
    <col min="13057" max="13057" width="45.42578125" style="100" bestFit="1" customWidth="1"/>
    <col min="13058" max="13059" width="9.7109375" style="100" customWidth="1"/>
    <col min="13060" max="13060" width="10.42578125" style="100" customWidth="1"/>
    <col min="13061" max="13063" width="12.28515625" style="100" customWidth="1"/>
    <col min="13064" max="13064" width="9.140625" style="100"/>
    <col min="13065" max="13065" width="11" style="100" bestFit="1" customWidth="1"/>
    <col min="13066" max="13312" width="9.140625" style="100"/>
    <col min="13313" max="13313" width="45.42578125" style="100" bestFit="1" customWidth="1"/>
    <col min="13314" max="13315" width="9.7109375" style="100" customWidth="1"/>
    <col min="13316" max="13316" width="10.42578125" style="100" customWidth="1"/>
    <col min="13317" max="13319" width="12.28515625" style="100" customWidth="1"/>
    <col min="13320" max="13320" width="9.140625" style="100"/>
    <col min="13321" max="13321" width="11" style="100" bestFit="1" customWidth="1"/>
    <col min="13322" max="13568" width="9.140625" style="100"/>
    <col min="13569" max="13569" width="45.42578125" style="100" bestFit="1" customWidth="1"/>
    <col min="13570" max="13571" width="9.7109375" style="100" customWidth="1"/>
    <col min="13572" max="13572" width="10.42578125" style="100" customWidth="1"/>
    <col min="13573" max="13575" width="12.28515625" style="100" customWidth="1"/>
    <col min="13576" max="13576" width="9.140625" style="100"/>
    <col min="13577" max="13577" width="11" style="100" bestFit="1" customWidth="1"/>
    <col min="13578" max="13824" width="9.140625" style="100"/>
    <col min="13825" max="13825" width="45.42578125" style="100" bestFit="1" customWidth="1"/>
    <col min="13826" max="13827" width="9.7109375" style="100" customWidth="1"/>
    <col min="13828" max="13828" width="10.42578125" style="100" customWidth="1"/>
    <col min="13829" max="13831" width="12.28515625" style="100" customWidth="1"/>
    <col min="13832" max="13832" width="9.140625" style="100"/>
    <col min="13833" max="13833" width="11" style="100" bestFit="1" customWidth="1"/>
    <col min="13834" max="14080" width="9.140625" style="100"/>
    <col min="14081" max="14081" width="45.42578125" style="100" bestFit="1" customWidth="1"/>
    <col min="14082" max="14083" width="9.7109375" style="100" customWidth="1"/>
    <col min="14084" max="14084" width="10.42578125" style="100" customWidth="1"/>
    <col min="14085" max="14087" width="12.28515625" style="100" customWidth="1"/>
    <col min="14088" max="14088" width="9.140625" style="100"/>
    <col min="14089" max="14089" width="11" style="100" bestFit="1" customWidth="1"/>
    <col min="14090" max="14336" width="9.140625" style="100"/>
    <col min="14337" max="14337" width="45.42578125" style="100" bestFit="1" customWidth="1"/>
    <col min="14338" max="14339" width="9.7109375" style="100" customWidth="1"/>
    <col min="14340" max="14340" width="10.42578125" style="100" customWidth="1"/>
    <col min="14341" max="14343" width="12.28515625" style="100" customWidth="1"/>
    <col min="14344" max="14344" width="9.140625" style="100"/>
    <col min="14345" max="14345" width="11" style="100" bestFit="1" customWidth="1"/>
    <col min="14346" max="14592" width="9.140625" style="100"/>
    <col min="14593" max="14593" width="45.42578125" style="100" bestFit="1" customWidth="1"/>
    <col min="14594" max="14595" width="9.7109375" style="100" customWidth="1"/>
    <col min="14596" max="14596" width="10.42578125" style="100" customWidth="1"/>
    <col min="14597" max="14599" width="12.28515625" style="100" customWidth="1"/>
    <col min="14600" max="14600" width="9.140625" style="100"/>
    <col min="14601" max="14601" width="11" style="100" bestFit="1" customWidth="1"/>
    <col min="14602" max="14848" width="9.140625" style="100"/>
    <col min="14849" max="14849" width="45.42578125" style="100" bestFit="1" customWidth="1"/>
    <col min="14850" max="14851" width="9.7109375" style="100" customWidth="1"/>
    <col min="14852" max="14852" width="10.42578125" style="100" customWidth="1"/>
    <col min="14853" max="14855" width="12.28515625" style="100" customWidth="1"/>
    <col min="14856" max="14856" width="9.140625" style="100"/>
    <col min="14857" max="14857" width="11" style="100" bestFit="1" customWidth="1"/>
    <col min="14858" max="15104" width="9.140625" style="100"/>
    <col min="15105" max="15105" width="45.42578125" style="100" bestFit="1" customWidth="1"/>
    <col min="15106" max="15107" width="9.7109375" style="100" customWidth="1"/>
    <col min="15108" max="15108" width="10.42578125" style="100" customWidth="1"/>
    <col min="15109" max="15111" width="12.28515625" style="100" customWidth="1"/>
    <col min="15112" max="15112" width="9.140625" style="100"/>
    <col min="15113" max="15113" width="11" style="100" bestFit="1" customWidth="1"/>
    <col min="15114" max="15360" width="9.140625" style="100"/>
    <col min="15361" max="15361" width="45.42578125" style="100" bestFit="1" customWidth="1"/>
    <col min="15362" max="15363" width="9.7109375" style="100" customWidth="1"/>
    <col min="15364" max="15364" width="10.42578125" style="100" customWidth="1"/>
    <col min="15365" max="15367" width="12.28515625" style="100" customWidth="1"/>
    <col min="15368" max="15368" width="9.140625" style="100"/>
    <col min="15369" max="15369" width="11" style="100" bestFit="1" customWidth="1"/>
    <col min="15370" max="15616" width="9.140625" style="100"/>
    <col min="15617" max="15617" width="45.42578125" style="100" bestFit="1" customWidth="1"/>
    <col min="15618" max="15619" width="9.7109375" style="100" customWidth="1"/>
    <col min="15620" max="15620" width="10.42578125" style="100" customWidth="1"/>
    <col min="15621" max="15623" width="12.28515625" style="100" customWidth="1"/>
    <col min="15624" max="15624" width="9.140625" style="100"/>
    <col min="15625" max="15625" width="11" style="100" bestFit="1" customWidth="1"/>
    <col min="15626" max="15872" width="9.140625" style="100"/>
    <col min="15873" max="15873" width="45.42578125" style="100" bestFit="1" customWidth="1"/>
    <col min="15874" max="15875" width="9.7109375" style="100" customWidth="1"/>
    <col min="15876" max="15876" width="10.42578125" style="100" customWidth="1"/>
    <col min="15877" max="15879" width="12.28515625" style="100" customWidth="1"/>
    <col min="15880" max="15880" width="9.140625" style="100"/>
    <col min="15881" max="15881" width="11" style="100" bestFit="1" customWidth="1"/>
    <col min="15882" max="16128" width="9.140625" style="100"/>
    <col min="16129" max="16129" width="45.42578125" style="100" bestFit="1" customWidth="1"/>
    <col min="16130" max="16131" width="9.7109375" style="100" customWidth="1"/>
    <col min="16132" max="16132" width="10.42578125" style="100" customWidth="1"/>
    <col min="16133" max="16135" width="12.28515625" style="100" customWidth="1"/>
    <col min="16136" max="16136" width="9.140625" style="100"/>
    <col min="16137" max="16137" width="11" style="100" bestFit="1" customWidth="1"/>
    <col min="16138" max="16384" width="9.140625" style="100"/>
  </cols>
  <sheetData>
    <row r="1" spans="1:9" ht="20.25" customHeight="1">
      <c r="A1" s="238" t="s">
        <v>64</v>
      </c>
      <c r="B1" s="238"/>
      <c r="C1" s="238"/>
      <c r="D1" s="238"/>
      <c r="E1" s="238"/>
      <c r="F1" s="99"/>
      <c r="G1" s="99"/>
    </row>
    <row r="2" spans="1:9" ht="8.25" customHeight="1" thickBot="1">
      <c r="A2" s="101"/>
      <c r="B2" s="101"/>
      <c r="C2" s="101"/>
      <c r="D2" s="101"/>
      <c r="E2" s="102"/>
      <c r="F2" s="102"/>
      <c r="G2" s="102"/>
    </row>
    <row r="3" spans="1:9">
      <c r="A3" s="103" t="s">
        <v>65</v>
      </c>
      <c r="B3" s="104"/>
      <c r="C3" s="104"/>
      <c r="D3" s="105"/>
      <c r="E3" s="105"/>
      <c r="F3" s="106" t="s">
        <v>66</v>
      </c>
      <c r="G3" s="107" t="s">
        <v>67</v>
      </c>
    </row>
    <row r="4" spans="1:9" ht="14.25" customHeight="1">
      <c r="A4" s="108"/>
      <c r="B4" s="101"/>
      <c r="C4" s="101"/>
      <c r="F4" s="101"/>
      <c r="G4" s="109"/>
    </row>
    <row r="5" spans="1:9">
      <c r="A5" s="110" t="s">
        <v>68</v>
      </c>
      <c r="B5" s="111"/>
      <c r="C5" s="112"/>
      <c r="F5" s="113" t="s">
        <v>69</v>
      </c>
      <c r="G5" s="114">
        <v>180</v>
      </c>
    </row>
    <row r="6" spans="1:9" ht="16.5" customHeight="1">
      <c r="A6" s="110"/>
      <c r="B6" s="101"/>
      <c r="C6" s="101"/>
      <c r="F6" s="101"/>
      <c r="G6" s="109"/>
    </row>
    <row r="7" spans="1:9">
      <c r="A7" s="110" t="s">
        <v>70</v>
      </c>
      <c r="B7" s="115">
        <v>6</v>
      </c>
      <c r="C7" s="115">
        <v>2</v>
      </c>
      <c r="D7" s="116">
        <f>C7/B7</f>
        <v>0.33333333333333331</v>
      </c>
      <c r="F7" s="102" t="s">
        <v>71</v>
      </c>
      <c r="G7" s="117">
        <v>30</v>
      </c>
    </row>
    <row r="8" spans="1:9" ht="13.5" thickBot="1">
      <c r="A8" s="118"/>
      <c r="B8" s="119"/>
      <c r="C8" s="119"/>
      <c r="D8" s="119"/>
      <c r="E8" s="119"/>
      <c r="F8" s="119"/>
      <c r="G8" s="120"/>
    </row>
    <row r="9" spans="1:9" ht="25.5" customHeight="1" thickBot="1">
      <c r="A9" s="121" t="s">
        <v>72</v>
      </c>
      <c r="B9" s="122" t="s">
        <v>73</v>
      </c>
      <c r="C9" s="122" t="s">
        <v>74</v>
      </c>
      <c r="D9" s="123" t="s">
        <v>75</v>
      </c>
      <c r="E9" s="124" t="s">
        <v>76</v>
      </c>
      <c r="F9" s="124" t="s">
        <v>77</v>
      </c>
      <c r="G9" s="124" t="s">
        <v>78</v>
      </c>
    </row>
    <row r="10" spans="1:9" s="101" customFormat="1" ht="30.75" customHeight="1" thickBot="1">
      <c r="A10" s="239" t="s">
        <v>79</v>
      </c>
      <c r="B10" s="240"/>
      <c r="C10" s="240"/>
      <c r="D10" s="240"/>
      <c r="E10" s="240"/>
      <c r="F10" s="240"/>
      <c r="G10" s="241"/>
    </row>
    <row r="11" spans="1:9">
      <c r="A11" s="125" t="s">
        <v>80</v>
      </c>
      <c r="B11" s="126"/>
      <c r="C11" s="126"/>
      <c r="D11" s="127"/>
      <c r="E11" s="128">
        <f>D11</f>
        <v>0</v>
      </c>
      <c r="F11" s="129">
        <f>E11*$D$7</f>
        <v>0</v>
      </c>
      <c r="G11" s="129">
        <f>SUM(E11:F11)</f>
        <v>0</v>
      </c>
      <c r="I11" s="130"/>
    </row>
    <row r="12" spans="1:9">
      <c r="A12" s="131" t="s">
        <v>81</v>
      </c>
      <c r="B12" s="126"/>
      <c r="C12" s="132"/>
      <c r="D12" s="133"/>
      <c r="E12" s="134"/>
      <c r="F12" s="135"/>
      <c r="G12" s="135"/>
    </row>
    <row r="13" spans="1:9">
      <c r="A13" s="136" t="s">
        <v>82</v>
      </c>
      <c r="B13" s="137">
        <v>0</v>
      </c>
      <c r="C13" s="132"/>
      <c r="D13" s="138">
        <f>D11*B13</f>
        <v>0</v>
      </c>
      <c r="E13" s="128">
        <f>D13*B13</f>
        <v>0</v>
      </c>
      <c r="F13" s="139">
        <f>E13*$D$7</f>
        <v>0</v>
      </c>
      <c r="G13" s="139">
        <f t="shared" ref="G13:G19" si="0">SUM(E13:F13)</f>
        <v>0</v>
      </c>
    </row>
    <row r="14" spans="1:9">
      <c r="A14" s="136" t="s">
        <v>83</v>
      </c>
      <c r="B14" s="137">
        <v>0</v>
      </c>
      <c r="C14" s="132"/>
      <c r="D14" s="138">
        <f>D11*B14</f>
        <v>0</v>
      </c>
      <c r="E14" s="128">
        <f>D14*B14</f>
        <v>0</v>
      </c>
      <c r="F14" s="139">
        <f>E14*$D$7</f>
        <v>0</v>
      </c>
      <c r="G14" s="139">
        <f t="shared" si="0"/>
        <v>0</v>
      </c>
    </row>
    <row r="15" spans="1:9">
      <c r="A15" s="136" t="s">
        <v>84</v>
      </c>
      <c r="B15" s="137">
        <v>0.5</v>
      </c>
      <c r="C15" s="132"/>
      <c r="D15" s="133"/>
      <c r="E15" s="134"/>
      <c r="F15" s="135"/>
      <c r="G15" s="135"/>
    </row>
    <row r="16" spans="1:9">
      <c r="A16" s="136" t="s">
        <v>85</v>
      </c>
      <c r="B16" s="137">
        <v>0.4</v>
      </c>
      <c r="C16" s="132"/>
      <c r="D16" s="133"/>
      <c r="E16" s="134"/>
      <c r="F16" s="135"/>
      <c r="G16" s="135"/>
    </row>
    <row r="17" spans="1:11">
      <c r="A17" s="140" t="s">
        <v>86</v>
      </c>
      <c r="B17" s="126"/>
      <c r="C17" s="132"/>
      <c r="D17" s="133"/>
      <c r="E17" s="141">
        <f>SUM(E11:E16)</f>
        <v>0</v>
      </c>
      <c r="F17" s="141">
        <f>SUM(F11:F16)</f>
        <v>0</v>
      </c>
      <c r="G17" s="142">
        <f t="shared" si="0"/>
        <v>0</v>
      </c>
    </row>
    <row r="18" spans="1:11">
      <c r="A18" s="131" t="s">
        <v>87</v>
      </c>
      <c r="B18" s="143">
        <v>0.69498240000000022</v>
      </c>
      <c r="C18" s="132"/>
      <c r="D18" s="133"/>
      <c r="E18" s="141">
        <f>E17*$B$18</f>
        <v>0</v>
      </c>
      <c r="F18" s="141">
        <f>F17*$B$18</f>
        <v>0</v>
      </c>
      <c r="G18" s="142">
        <f t="shared" si="0"/>
        <v>0</v>
      </c>
    </row>
    <row r="19" spans="1:11" ht="13.5" thickBot="1">
      <c r="A19" s="144" t="s">
        <v>88</v>
      </c>
      <c r="B19" s="145"/>
      <c r="C19" s="146"/>
      <c r="D19" s="147"/>
      <c r="E19" s="148">
        <f>SUM(E17:E18)</f>
        <v>0</v>
      </c>
      <c r="F19" s="148">
        <f>SUM(F17:F18)</f>
        <v>0</v>
      </c>
      <c r="G19" s="148">
        <f t="shared" si="0"/>
        <v>0</v>
      </c>
    </row>
    <row r="20" spans="1:11" s="101" customFormat="1" ht="30.75" customHeight="1" thickBot="1">
      <c r="A20" s="239" t="s">
        <v>89</v>
      </c>
      <c r="B20" s="240"/>
      <c r="C20" s="240"/>
      <c r="D20" s="240"/>
      <c r="E20" s="240"/>
      <c r="F20" s="240"/>
      <c r="G20" s="149"/>
    </row>
    <row r="21" spans="1:11">
      <c r="A21" s="150" t="s">
        <v>90</v>
      </c>
      <c r="B21" s="151"/>
      <c r="C21" s="151"/>
      <c r="D21" s="151"/>
      <c r="E21" s="152"/>
      <c r="F21" s="152"/>
      <c r="G21" s="152"/>
    </row>
    <row r="22" spans="1:11">
      <c r="A22" s="153" t="s">
        <v>91</v>
      </c>
      <c r="B22" s="154"/>
      <c r="C22" s="155">
        <v>2</v>
      </c>
      <c r="D22" s="154"/>
      <c r="E22" s="156"/>
      <c r="F22" s="156"/>
      <c r="G22" s="156"/>
    </row>
    <row r="23" spans="1:11">
      <c r="A23" s="153" t="s">
        <v>92</v>
      </c>
      <c r="B23" s="154"/>
      <c r="C23" s="157">
        <v>30</v>
      </c>
      <c r="D23" s="154"/>
      <c r="E23" s="156"/>
      <c r="F23" s="156"/>
      <c r="G23" s="156"/>
    </row>
    <row r="24" spans="1:11">
      <c r="A24" s="153" t="s">
        <v>93</v>
      </c>
      <c r="B24" s="154"/>
      <c r="C24" s="154"/>
      <c r="D24" s="158">
        <v>5</v>
      </c>
      <c r="E24" s="156"/>
      <c r="F24" s="156"/>
      <c r="G24" s="156"/>
    </row>
    <row r="25" spans="1:11">
      <c r="A25" s="153" t="s">
        <v>94</v>
      </c>
      <c r="B25" s="154"/>
      <c r="C25" s="154"/>
      <c r="D25" s="154"/>
      <c r="E25" s="159">
        <f>D24*C22*((1-D7)*C23)</f>
        <v>200.00000000000003</v>
      </c>
      <c r="F25" s="159">
        <f>D24*(D7*C23)*C22</f>
        <v>100</v>
      </c>
      <c r="G25" s="156"/>
    </row>
    <row r="26" spans="1:11">
      <c r="A26" s="153" t="s">
        <v>95</v>
      </c>
      <c r="B26" s="160">
        <v>0.06</v>
      </c>
      <c r="C26" s="154"/>
      <c r="D26" s="154"/>
      <c r="E26" s="161">
        <f>(B26*D11)*-1</f>
        <v>0</v>
      </c>
      <c r="F26" s="161">
        <f>(B26*D11*D7)*-1</f>
        <v>0</v>
      </c>
      <c r="G26" s="156"/>
    </row>
    <row r="27" spans="1:11">
      <c r="A27" s="140" t="s">
        <v>36</v>
      </c>
      <c r="B27" s="162"/>
      <c r="C27" s="162"/>
      <c r="D27" s="163"/>
      <c r="E27" s="159">
        <f>IF(E26*-1&gt;=E25,0,E25+E26)</f>
        <v>200.00000000000003</v>
      </c>
      <c r="F27" s="159">
        <f>IF(F26*-1&gt;=F25,0,F25+F26)</f>
        <v>100</v>
      </c>
      <c r="G27" s="164">
        <f>SUM(E27:F27)</f>
        <v>300</v>
      </c>
      <c r="I27" s="130"/>
      <c r="J27" s="165"/>
      <c r="K27" s="130"/>
    </row>
    <row r="28" spans="1:11" hidden="1">
      <c r="A28" s="153" t="s">
        <v>96</v>
      </c>
      <c r="B28" s="166"/>
      <c r="C28" s="162"/>
      <c r="D28" s="163"/>
      <c r="E28" s="161">
        <f>(E27*B28)*-1</f>
        <v>0</v>
      </c>
      <c r="F28" s="161">
        <f>(F27*B28)*-1</f>
        <v>0</v>
      </c>
      <c r="G28" s="139">
        <f>SUM(E28:F28)</f>
        <v>0</v>
      </c>
      <c r="I28" s="130"/>
      <c r="J28" s="165"/>
      <c r="K28" s="130"/>
    </row>
    <row r="29" spans="1:11" ht="13.5" thickBot="1">
      <c r="A29" s="144" t="s">
        <v>97</v>
      </c>
      <c r="B29" s="167"/>
      <c r="C29" s="167"/>
      <c r="D29" s="168"/>
      <c r="E29" s="169">
        <f>SUM(E27:E28)</f>
        <v>200.00000000000003</v>
      </c>
      <c r="F29" s="169">
        <f>SUM(F27:F28)</f>
        <v>100</v>
      </c>
      <c r="G29" s="169">
        <f>SUM(E29:F29)</f>
        <v>300</v>
      </c>
      <c r="K29" s="130"/>
    </row>
    <row r="30" spans="1:11">
      <c r="A30" s="150" t="s">
        <v>98</v>
      </c>
      <c r="B30" s="151"/>
      <c r="C30" s="151"/>
      <c r="D30" s="151"/>
      <c r="E30" s="152"/>
      <c r="F30" s="152"/>
      <c r="G30" s="152"/>
    </row>
    <row r="31" spans="1:11">
      <c r="A31" s="153" t="s">
        <v>92</v>
      </c>
      <c r="B31" s="154"/>
      <c r="C31" s="157">
        <v>30</v>
      </c>
      <c r="D31" s="154"/>
      <c r="E31" s="156"/>
      <c r="F31" s="156"/>
      <c r="G31" s="156"/>
    </row>
    <row r="32" spans="1:11">
      <c r="A32" s="153" t="s">
        <v>99</v>
      </c>
      <c r="B32" s="154"/>
      <c r="C32" s="154"/>
      <c r="D32" s="155">
        <v>26.4</v>
      </c>
      <c r="E32" s="161">
        <f>D32*(1-D7)*C31</f>
        <v>528</v>
      </c>
      <c r="F32" s="161">
        <f>D32*D7*C31</f>
        <v>263.99999999999994</v>
      </c>
      <c r="G32" s="139">
        <f>SUM(E32:F32)</f>
        <v>792</v>
      </c>
    </row>
    <row r="33" spans="1:7">
      <c r="A33" s="153" t="s">
        <v>95</v>
      </c>
      <c r="B33" s="170">
        <v>0</v>
      </c>
      <c r="C33" s="154"/>
      <c r="D33" s="162"/>
      <c r="E33" s="161">
        <f>E32*$B$33*-1</f>
        <v>0</v>
      </c>
      <c r="F33" s="161">
        <f>F32*$B$33*-1</f>
        <v>0</v>
      </c>
      <c r="G33" s="139">
        <f>SUM(E33:F33)</f>
        <v>0</v>
      </c>
    </row>
    <row r="34" spans="1:7">
      <c r="A34" s="140" t="s">
        <v>36</v>
      </c>
      <c r="B34" s="162"/>
      <c r="C34" s="162"/>
      <c r="D34" s="162"/>
      <c r="E34" s="159">
        <f>SUM(E32:E33)</f>
        <v>528</v>
      </c>
      <c r="F34" s="159">
        <f>SUM(F32:F33)</f>
        <v>263.99999999999994</v>
      </c>
      <c r="G34" s="164">
        <f>SUM(E34:F34)</f>
        <v>792</v>
      </c>
    </row>
    <row r="35" spans="1:7" hidden="1">
      <c r="A35" s="153" t="s">
        <v>96</v>
      </c>
      <c r="B35" s="166"/>
      <c r="C35" s="162"/>
      <c r="D35" s="162"/>
      <c r="E35" s="161">
        <f>(E34*B35)*-1</f>
        <v>0</v>
      </c>
      <c r="F35" s="161">
        <f>(F34*B35)*-1</f>
        <v>0</v>
      </c>
      <c r="G35" s="139">
        <f>SUM(E35:F35)</f>
        <v>0</v>
      </c>
    </row>
    <row r="36" spans="1:7" ht="13.5" thickBot="1">
      <c r="A36" s="144" t="s">
        <v>97</v>
      </c>
      <c r="B36" s="167"/>
      <c r="C36" s="167"/>
      <c r="D36" s="167"/>
      <c r="E36" s="171">
        <f>SUM(E34:E35)</f>
        <v>528</v>
      </c>
      <c r="F36" s="171">
        <f>SUM(F34:F35)</f>
        <v>263.99999999999994</v>
      </c>
      <c r="G36" s="169">
        <f>SUM(E36:F36)</f>
        <v>792</v>
      </c>
    </row>
    <row r="37" spans="1:7">
      <c r="A37" s="150" t="s">
        <v>100</v>
      </c>
      <c r="B37" s="151"/>
      <c r="C37" s="151"/>
      <c r="D37" s="151"/>
      <c r="E37" s="172"/>
      <c r="F37" s="172"/>
      <c r="G37" s="152"/>
    </row>
    <row r="38" spans="1:7">
      <c r="A38" s="153" t="s">
        <v>101</v>
      </c>
      <c r="B38" s="154"/>
      <c r="C38" s="173">
        <v>1</v>
      </c>
      <c r="D38" s="155">
        <v>517.9</v>
      </c>
      <c r="E38" s="161">
        <f>D38*C38</f>
        <v>517.9</v>
      </c>
      <c r="F38" s="161">
        <f>E38*$D$7</f>
        <v>172.63333333333333</v>
      </c>
      <c r="G38" s="139">
        <f>SUM(E38:F38)</f>
        <v>690.5333333333333</v>
      </c>
    </row>
    <row r="39" spans="1:7">
      <c r="A39" s="153" t="s">
        <v>102</v>
      </c>
      <c r="B39" s="170">
        <v>0</v>
      </c>
      <c r="C39" s="154"/>
      <c r="D39" s="154"/>
      <c r="E39" s="161">
        <f>(E38*B39)*-1</f>
        <v>0</v>
      </c>
      <c r="F39" s="161">
        <f>(F38*B39)*-1</f>
        <v>0</v>
      </c>
      <c r="G39" s="139">
        <f>SUM(E39:F39)</f>
        <v>0</v>
      </c>
    </row>
    <row r="40" spans="1:7" ht="13.5" thickBot="1">
      <c r="A40" s="144" t="s">
        <v>97</v>
      </c>
      <c r="B40" s="167"/>
      <c r="C40" s="167"/>
      <c r="D40" s="168"/>
      <c r="E40" s="169">
        <f>SUM(E38:E39)</f>
        <v>517.9</v>
      </c>
      <c r="F40" s="169">
        <f>SUM(F38:F39)</f>
        <v>172.63333333333333</v>
      </c>
      <c r="G40" s="169">
        <f>SUM(E40:F40)</f>
        <v>690.5333333333333</v>
      </c>
    </row>
    <row r="41" spans="1:7">
      <c r="A41" s="150" t="s">
        <v>103</v>
      </c>
      <c r="B41" s="151"/>
      <c r="C41" s="151"/>
      <c r="D41" s="151"/>
      <c r="E41" s="152"/>
      <c r="F41" s="152"/>
      <c r="G41" s="152"/>
    </row>
    <row r="42" spans="1:7">
      <c r="A42" s="153" t="s">
        <v>101</v>
      </c>
      <c r="B42" s="154"/>
      <c r="C42" s="173"/>
      <c r="D42" s="173"/>
      <c r="E42" s="139">
        <f>D42*C42</f>
        <v>0</v>
      </c>
      <c r="F42" s="139">
        <f>E42*$D$7</f>
        <v>0</v>
      </c>
      <c r="G42" s="139">
        <f>SUM(E42:F42)</f>
        <v>0</v>
      </c>
    </row>
    <row r="43" spans="1:7" ht="13.5" thickBot="1">
      <c r="A43" s="144" t="s">
        <v>97</v>
      </c>
      <c r="B43" s="167"/>
      <c r="C43" s="167"/>
      <c r="D43" s="168"/>
      <c r="E43" s="169">
        <f>SUM(E42:E42)</f>
        <v>0</v>
      </c>
      <c r="F43" s="169">
        <f>SUM(F42:F42)</f>
        <v>0</v>
      </c>
      <c r="G43" s="169">
        <f>SUM(E43:F43)</f>
        <v>0</v>
      </c>
    </row>
    <row r="44" spans="1:7">
      <c r="A44" s="150" t="s">
        <v>104</v>
      </c>
      <c r="B44" s="151"/>
      <c r="C44" s="151"/>
      <c r="D44" s="151"/>
      <c r="E44" s="152"/>
      <c r="F44" s="152"/>
      <c r="G44" s="152"/>
    </row>
    <row r="45" spans="1:7">
      <c r="A45" s="153" t="s">
        <v>101</v>
      </c>
      <c r="B45" s="154"/>
      <c r="C45" s="173">
        <v>1</v>
      </c>
      <c r="D45" s="155">
        <v>33</v>
      </c>
      <c r="E45" s="139">
        <f>D45*C45</f>
        <v>33</v>
      </c>
      <c r="F45" s="139">
        <f>E45*$D$7</f>
        <v>11</v>
      </c>
      <c r="G45" s="139">
        <f>SUM(E45:F45)</f>
        <v>44</v>
      </c>
    </row>
    <row r="46" spans="1:7" ht="13.5" thickBot="1">
      <c r="A46" s="144" t="s">
        <v>97</v>
      </c>
      <c r="B46" s="167"/>
      <c r="C46" s="167"/>
      <c r="D46" s="168"/>
      <c r="E46" s="169">
        <f>SUM(E45:E45)</f>
        <v>33</v>
      </c>
      <c r="F46" s="169">
        <f>E46*$D$7</f>
        <v>11</v>
      </c>
      <c r="G46" s="169">
        <f>SUM(E46:F46)</f>
        <v>44</v>
      </c>
    </row>
    <row r="47" spans="1:7" ht="13.5" thickBot="1">
      <c r="A47" s="174" t="s">
        <v>105</v>
      </c>
      <c r="B47" s="175"/>
      <c r="C47" s="176"/>
      <c r="D47" s="177"/>
      <c r="E47" s="178">
        <f>SUM(E46,E43,E40,E36,E29)</f>
        <v>1278.9000000000001</v>
      </c>
      <c r="F47" s="178">
        <f>SUM(F46,F43,F40,F36,F29)</f>
        <v>547.63333333333321</v>
      </c>
      <c r="G47" s="178">
        <f>SUM(G46,G43,G40,G36,G29)</f>
        <v>1826.5333333333333</v>
      </c>
    </row>
    <row r="48" spans="1:7" s="101" customFormat="1" ht="23.25" customHeight="1" thickBot="1">
      <c r="A48" s="235"/>
      <c r="B48" s="236"/>
      <c r="C48" s="236"/>
      <c r="D48" s="236"/>
      <c r="E48" s="236"/>
      <c r="F48" s="236"/>
      <c r="G48" s="149"/>
    </row>
    <row r="49" spans="1:7">
      <c r="A49" s="179"/>
      <c r="B49" s="180"/>
      <c r="C49" s="180"/>
      <c r="D49" s="180"/>
      <c r="E49" s="181"/>
      <c r="F49" s="181"/>
      <c r="G49" s="181"/>
    </row>
    <row r="50" spans="1:7">
      <c r="A50" s="182"/>
      <c r="B50" s="154"/>
      <c r="C50" s="157"/>
      <c r="D50" s="155"/>
      <c r="E50" s="139"/>
      <c r="F50" s="139"/>
      <c r="G50" s="139"/>
    </row>
    <row r="51" spans="1:7">
      <c r="A51" s="182"/>
      <c r="B51" s="154"/>
      <c r="C51" s="157"/>
      <c r="D51" s="155"/>
      <c r="E51" s="139"/>
      <c r="F51" s="139"/>
      <c r="G51" s="139"/>
    </row>
    <row r="52" spans="1:7">
      <c r="A52" s="182"/>
      <c r="B52" s="154"/>
      <c r="C52" s="157"/>
      <c r="D52" s="155"/>
      <c r="E52" s="139"/>
      <c r="F52" s="139"/>
      <c r="G52" s="139"/>
    </row>
    <row r="53" spans="1:7">
      <c r="A53" s="182"/>
      <c r="B53" s="154"/>
      <c r="C53" s="157"/>
      <c r="D53" s="155"/>
      <c r="E53" s="139"/>
      <c r="F53" s="139"/>
      <c r="G53" s="139"/>
    </row>
    <row r="54" spans="1:7">
      <c r="A54" s="182"/>
      <c r="B54" s="154"/>
      <c r="C54" s="157"/>
      <c r="D54" s="155"/>
      <c r="E54" s="139"/>
      <c r="F54" s="139"/>
      <c r="G54" s="139"/>
    </row>
    <row r="55" spans="1:7">
      <c r="A55" s="182"/>
      <c r="B55" s="154"/>
      <c r="C55" s="157"/>
      <c r="D55" s="155"/>
      <c r="E55" s="139"/>
      <c r="F55" s="139"/>
      <c r="G55" s="139"/>
    </row>
    <row r="56" spans="1:7">
      <c r="A56" s="182"/>
      <c r="B56" s="154"/>
      <c r="C56" s="157"/>
      <c r="D56" s="155"/>
      <c r="E56" s="139"/>
      <c r="F56" s="139"/>
      <c r="G56" s="139"/>
    </row>
    <row r="57" spans="1:7">
      <c r="A57" s="182"/>
      <c r="B57" s="154"/>
      <c r="C57" s="157"/>
      <c r="D57" s="155"/>
      <c r="E57" s="139"/>
      <c r="F57" s="139"/>
      <c r="G57" s="139"/>
    </row>
    <row r="58" spans="1:7">
      <c r="A58" s="182"/>
      <c r="B58" s="154"/>
      <c r="C58" s="157"/>
      <c r="D58" s="155"/>
      <c r="E58" s="139"/>
      <c r="F58" s="139"/>
      <c r="G58" s="139"/>
    </row>
    <row r="59" spans="1:7">
      <c r="A59" s="182"/>
      <c r="B59" s="154"/>
      <c r="C59" s="157"/>
      <c r="D59" s="155"/>
      <c r="E59" s="139"/>
      <c r="F59" s="139"/>
      <c r="G59" s="139"/>
    </row>
    <row r="60" spans="1:7">
      <c r="A60" s="182"/>
      <c r="B60" s="154"/>
      <c r="C60" s="157"/>
      <c r="D60" s="157"/>
      <c r="E60" s="139"/>
      <c r="F60" s="139"/>
      <c r="G60" s="139"/>
    </row>
    <row r="61" spans="1:7">
      <c r="A61" s="182"/>
      <c r="B61" s="154"/>
      <c r="C61" s="157"/>
      <c r="D61" s="157"/>
      <c r="E61" s="139"/>
      <c r="F61" s="139"/>
      <c r="G61" s="139"/>
    </row>
    <row r="62" spans="1:7">
      <c r="A62" s="182"/>
      <c r="B62" s="154"/>
      <c r="C62" s="157"/>
      <c r="D62" s="157"/>
      <c r="E62" s="139"/>
      <c r="F62" s="139"/>
      <c r="G62" s="139"/>
    </row>
    <row r="63" spans="1:7">
      <c r="A63" s="182"/>
      <c r="B63" s="154"/>
      <c r="C63" s="157"/>
      <c r="D63" s="157"/>
      <c r="E63" s="139"/>
      <c r="F63" s="139"/>
      <c r="G63" s="139"/>
    </row>
    <row r="64" spans="1:7">
      <c r="A64" s="182"/>
      <c r="B64" s="154"/>
      <c r="C64" s="157"/>
      <c r="D64" s="157"/>
      <c r="E64" s="139"/>
      <c r="F64" s="139"/>
      <c r="G64" s="139"/>
    </row>
    <row r="65" spans="1:9" ht="11.25" customHeight="1">
      <c r="A65" s="140"/>
      <c r="B65" s="162"/>
      <c r="C65" s="162"/>
      <c r="D65" s="162"/>
      <c r="E65" s="164"/>
      <c r="F65" s="164"/>
      <c r="G65" s="164"/>
      <c r="H65" s="130"/>
    </row>
    <row r="66" spans="1:9" ht="11.25" hidden="1" customHeight="1">
      <c r="A66" s="153"/>
      <c r="B66" s="166"/>
      <c r="C66" s="162"/>
      <c r="D66" s="183"/>
      <c r="E66" s="139"/>
      <c r="F66" s="139"/>
      <c r="G66" s="139"/>
    </row>
    <row r="67" spans="1:9" ht="11.25" customHeight="1" thickBot="1">
      <c r="A67" s="144"/>
      <c r="B67" s="167"/>
      <c r="C67" s="167"/>
      <c r="D67" s="168"/>
      <c r="E67" s="169"/>
      <c r="F67" s="169"/>
      <c r="G67" s="169"/>
    </row>
    <row r="68" spans="1:9" ht="11.25" customHeight="1">
      <c r="A68" s="179"/>
      <c r="B68" s="180"/>
      <c r="C68" s="180"/>
      <c r="D68" s="180"/>
      <c r="E68" s="181"/>
      <c r="F68" s="181"/>
      <c r="G68" s="181"/>
    </row>
    <row r="69" spans="1:9" ht="11.25" hidden="1" customHeight="1">
      <c r="A69" s="184"/>
      <c r="B69" s="154"/>
      <c r="C69" s="173"/>
      <c r="D69" s="173"/>
      <c r="E69" s="139"/>
      <c r="F69" s="139"/>
      <c r="G69" s="139"/>
    </row>
    <row r="70" spans="1:9" ht="11.25" hidden="1" customHeight="1">
      <c r="A70" s="184"/>
      <c r="B70" s="170"/>
      <c r="C70" s="173"/>
      <c r="D70" s="173"/>
      <c r="E70" s="139"/>
      <c r="F70" s="139"/>
      <c r="G70" s="139"/>
    </row>
    <row r="71" spans="1:9" ht="11.25" hidden="1" customHeight="1">
      <c r="A71" s="184"/>
      <c r="B71" s="170"/>
      <c r="C71" s="173"/>
      <c r="D71" s="173"/>
      <c r="E71" s="139"/>
      <c r="F71" s="139"/>
      <c r="G71" s="139"/>
    </row>
    <row r="72" spans="1:9" ht="11.25" hidden="1" customHeight="1">
      <c r="A72" s="184"/>
      <c r="B72" s="170"/>
      <c r="C72" s="173"/>
      <c r="D72" s="173"/>
      <c r="E72" s="139"/>
      <c r="F72" s="139"/>
      <c r="G72" s="139"/>
    </row>
    <row r="73" spans="1:9" ht="11.25" hidden="1" customHeight="1">
      <c r="A73" s="184"/>
      <c r="B73" s="170"/>
      <c r="C73" s="173"/>
      <c r="D73" s="173"/>
      <c r="E73" s="139"/>
      <c r="F73" s="139"/>
      <c r="G73" s="139"/>
    </row>
    <row r="74" spans="1:9" ht="11.25" hidden="1" customHeight="1">
      <c r="A74" s="184"/>
      <c r="B74" s="170"/>
      <c r="C74" s="173"/>
      <c r="D74" s="173"/>
      <c r="E74" s="139"/>
      <c r="F74" s="139"/>
      <c r="G74" s="139"/>
    </row>
    <row r="75" spans="1:9" ht="11.25" hidden="1" customHeight="1">
      <c r="A75" s="140"/>
      <c r="B75" s="162"/>
      <c r="C75" s="162"/>
      <c r="D75" s="162"/>
      <c r="E75" s="164"/>
      <c r="F75" s="164"/>
      <c r="G75" s="164"/>
    </row>
    <row r="76" spans="1:9" ht="11.25" hidden="1" customHeight="1">
      <c r="A76" s="153"/>
      <c r="B76" s="185"/>
      <c r="C76" s="162"/>
      <c r="D76" s="162"/>
      <c r="E76" s="139"/>
      <c r="F76" s="139"/>
      <c r="G76" s="139"/>
    </row>
    <row r="77" spans="1:9" ht="11.25" hidden="1" customHeight="1" thickBot="1">
      <c r="A77" s="144"/>
      <c r="B77" s="167"/>
      <c r="C77" s="167"/>
      <c r="D77" s="168"/>
      <c r="E77" s="169"/>
      <c r="F77" s="169"/>
      <c r="G77" s="169"/>
    </row>
    <row r="78" spans="1:9" ht="11.25" hidden="1" customHeight="1">
      <c r="A78" s="186"/>
      <c r="B78" s="187"/>
      <c r="C78" s="188"/>
      <c r="D78" s="187"/>
      <c r="E78" s="189"/>
      <c r="F78" s="189"/>
      <c r="G78" s="189"/>
    </row>
    <row r="79" spans="1:9" ht="11.25" hidden="1" customHeight="1">
      <c r="A79" s="190"/>
      <c r="B79" s="191"/>
      <c r="C79" s="191"/>
      <c r="D79" s="191"/>
      <c r="E79" s="129"/>
      <c r="F79" s="129"/>
      <c r="G79" s="129"/>
      <c r="I79" s="165"/>
    </row>
    <row r="80" spans="1:9" ht="11.25" hidden="1" customHeight="1">
      <c r="A80" s="190"/>
      <c r="B80" s="173"/>
      <c r="C80" s="173"/>
      <c r="D80" s="173"/>
      <c r="E80" s="129"/>
      <c r="F80" s="129"/>
      <c r="G80" s="129"/>
      <c r="I80" s="165"/>
    </row>
    <row r="81" spans="1:10" ht="11.25" hidden="1" customHeight="1">
      <c r="A81" s="190"/>
      <c r="B81" s="173"/>
      <c r="C81" s="173"/>
      <c r="D81" s="173"/>
      <c r="E81" s="129"/>
      <c r="F81" s="129"/>
      <c r="G81" s="129"/>
      <c r="I81" s="165"/>
    </row>
    <row r="82" spans="1:10" ht="11.25" hidden="1" customHeight="1">
      <c r="A82" s="190"/>
      <c r="B82" s="173"/>
      <c r="C82" s="173"/>
      <c r="D82" s="173"/>
      <c r="E82" s="129"/>
      <c r="F82" s="129"/>
      <c r="G82" s="129"/>
      <c r="I82" s="130"/>
      <c r="J82" s="130"/>
    </row>
    <row r="83" spans="1:10" ht="11.25" hidden="1" customHeight="1">
      <c r="A83" s="190"/>
      <c r="B83" s="173"/>
      <c r="C83" s="173"/>
      <c r="D83" s="173"/>
      <c r="E83" s="129"/>
      <c r="F83" s="129"/>
      <c r="G83" s="129"/>
    </row>
    <row r="84" spans="1:10" ht="11.25" hidden="1" customHeight="1">
      <c r="A84" s="190"/>
      <c r="B84" s="173"/>
      <c r="C84" s="173"/>
      <c r="D84" s="173"/>
      <c r="E84" s="129"/>
      <c r="F84" s="129"/>
      <c r="G84" s="129"/>
    </row>
    <row r="85" spans="1:10" ht="11.25" hidden="1" customHeight="1">
      <c r="A85" s="190"/>
      <c r="B85" s="173"/>
      <c r="C85" s="173"/>
      <c r="D85" s="173"/>
      <c r="E85" s="129"/>
      <c r="F85" s="129"/>
      <c r="G85" s="129"/>
    </row>
    <row r="86" spans="1:10" ht="11.25" hidden="1" customHeight="1">
      <c r="A86" s="140"/>
      <c r="B86" s="162"/>
      <c r="C86" s="162"/>
      <c r="D86" s="162"/>
      <c r="E86" s="164"/>
      <c r="F86" s="164"/>
      <c r="G86" s="139"/>
    </row>
    <row r="87" spans="1:10" ht="11.25" hidden="1" customHeight="1">
      <c r="A87" s="153"/>
      <c r="B87" s="185"/>
      <c r="C87" s="162"/>
      <c r="D87" s="183"/>
      <c r="E87" s="164"/>
      <c r="F87" s="142"/>
      <c r="G87" s="139"/>
    </row>
    <row r="88" spans="1:10" ht="11.25" hidden="1" customHeight="1">
      <c r="A88" s="153"/>
      <c r="B88" s="185"/>
      <c r="C88" s="162"/>
      <c r="D88" s="183"/>
      <c r="E88" s="139"/>
      <c r="F88" s="139"/>
      <c r="G88" s="139"/>
    </row>
    <row r="89" spans="1:10" ht="11.25" hidden="1" customHeight="1" thickBot="1">
      <c r="A89" s="192"/>
      <c r="B89" s="193"/>
      <c r="C89" s="193"/>
      <c r="D89" s="194"/>
      <c r="E89" s="169"/>
      <c r="F89" s="169"/>
      <c r="G89" s="139"/>
    </row>
    <row r="90" spans="1:10" ht="11.25" customHeight="1" thickBot="1">
      <c r="A90" s="144"/>
      <c r="B90" s="167"/>
      <c r="C90" s="167"/>
      <c r="D90" s="167"/>
      <c r="E90" s="169"/>
      <c r="F90" s="169"/>
      <c r="G90" s="169"/>
    </row>
    <row r="91" spans="1:10" ht="11.25" customHeight="1" thickBot="1">
      <c r="A91" s="144" t="s">
        <v>112</v>
      </c>
      <c r="B91" s="167"/>
      <c r="C91" s="167"/>
      <c r="D91" s="167"/>
      <c r="E91" s="169">
        <f>SUM(E90,E47,E19)</f>
        <v>1278.9000000000001</v>
      </c>
      <c r="F91" s="169">
        <f>SUM(F90,F47,F19)</f>
        <v>547.63333333333321</v>
      </c>
      <c r="G91" s="169">
        <f>SUM(E91:F91)</f>
        <v>1826.5333333333333</v>
      </c>
    </row>
    <row r="92" spans="1:10" ht="11.25" customHeight="1" thickBot="1">
      <c r="A92" s="239" t="s">
        <v>113</v>
      </c>
      <c r="B92" s="240"/>
      <c r="C92" s="240"/>
      <c r="D92" s="240"/>
      <c r="E92" s="240"/>
      <c r="F92" s="240"/>
      <c r="G92" s="241"/>
    </row>
    <row r="93" spans="1:10" ht="11.25" customHeight="1" thickBot="1">
      <c r="A93" s="195" t="s">
        <v>72</v>
      </c>
      <c r="B93" s="196" t="s">
        <v>73</v>
      </c>
      <c r="C93" s="196" t="s">
        <v>74</v>
      </c>
      <c r="D93" s="197" t="s">
        <v>75</v>
      </c>
      <c r="E93" s="198" t="s">
        <v>76</v>
      </c>
      <c r="F93" s="198" t="s">
        <v>77</v>
      </c>
      <c r="G93" s="198" t="s">
        <v>78</v>
      </c>
    </row>
    <row r="94" spans="1:10" ht="11.25" customHeight="1">
      <c r="A94" s="125" t="s">
        <v>114</v>
      </c>
      <c r="B94" s="199">
        <f>EMT!F50</f>
        <v>0.127889</v>
      </c>
      <c r="C94" s="154"/>
      <c r="D94" s="193"/>
      <c r="E94" s="139">
        <f>E91*$B$94</f>
        <v>163.55724210000002</v>
      </c>
      <c r="F94" s="139">
        <f>F91*$B$94</f>
        <v>70.036279366666648</v>
      </c>
      <c r="G94" s="139">
        <f>SUM(E94:F94)</f>
        <v>233.59352146666669</v>
      </c>
    </row>
    <row r="95" spans="1:10" ht="11.25" customHeight="1">
      <c r="A95" s="192" t="s">
        <v>36</v>
      </c>
      <c r="B95" s="193"/>
      <c r="C95" s="193"/>
      <c r="D95" s="193"/>
      <c r="E95" s="200">
        <f>SUM(E94:E94)</f>
        <v>163.55724210000002</v>
      </c>
      <c r="F95" s="200">
        <f>SUM(F94:F94)</f>
        <v>70.036279366666648</v>
      </c>
      <c r="G95" s="139">
        <f>SUM(E95:F95)</f>
        <v>233.59352146666669</v>
      </c>
    </row>
    <row r="96" spans="1:10" ht="10.5" customHeight="1">
      <c r="A96" s="125" t="s">
        <v>115</v>
      </c>
      <c r="B96" s="199">
        <f>EMT!I61</f>
        <v>8.6499999999999994E-2</v>
      </c>
      <c r="C96" s="154"/>
      <c r="D96" s="193"/>
      <c r="E96" s="139">
        <f>(E91+E94)*$B$96</f>
        <v>124.77255144164999</v>
      </c>
      <c r="F96" s="139">
        <f>(F91+F94)*$B$96</f>
        <v>53.428421498549987</v>
      </c>
      <c r="G96" s="139">
        <f>SUM(E96:F96)</f>
        <v>178.20097294019999</v>
      </c>
    </row>
    <row r="97" spans="1:9" ht="11.25" customHeight="1" thickBot="1">
      <c r="A97" s="192" t="s">
        <v>36</v>
      </c>
      <c r="B97" s="193"/>
      <c r="C97" s="193"/>
      <c r="D97" s="193"/>
      <c r="E97" s="200">
        <f>SUM(E96:E96)</f>
        <v>124.77255144164999</v>
      </c>
      <c r="F97" s="200">
        <f>SUM(F96:F96)</f>
        <v>53.428421498549987</v>
      </c>
      <c r="G97" s="139">
        <f>SUM(E97:F97)</f>
        <v>178.20097294019999</v>
      </c>
    </row>
    <row r="98" spans="1:9" ht="11.25" customHeight="1" thickBot="1">
      <c r="A98" s="201" t="s">
        <v>116</v>
      </c>
      <c r="B98" s="202"/>
      <c r="C98" s="202"/>
      <c r="D98" s="202"/>
      <c r="E98" s="203">
        <f>E91+E95+E97</f>
        <v>1567.22979354165</v>
      </c>
      <c r="F98" s="203">
        <f>F91+F95+F97</f>
        <v>671.09803419854984</v>
      </c>
      <c r="G98" s="203">
        <f>SUM(E98:F98)</f>
        <v>2238.3278277401996</v>
      </c>
    </row>
    <row r="99" spans="1:9" ht="11.25" customHeight="1" thickBot="1">
      <c r="A99" s="235"/>
      <c r="B99" s="236"/>
      <c r="C99" s="236"/>
      <c r="D99" s="236"/>
      <c r="E99" s="236"/>
      <c r="F99" s="236"/>
      <c r="G99" s="237"/>
    </row>
    <row r="100" spans="1:9" ht="11.25" customHeight="1" thickBot="1">
      <c r="A100" s="201" t="s">
        <v>117</v>
      </c>
      <c r="B100" s="204">
        <v>1.9400000000000001E-2</v>
      </c>
      <c r="C100" s="202"/>
      <c r="D100" s="202"/>
      <c r="E100" s="205">
        <f>E17*$B$100</f>
        <v>0</v>
      </c>
      <c r="F100" s="205">
        <f>F17*$B$100</f>
        <v>0</v>
      </c>
      <c r="G100" s="203">
        <f>SUM(E100:F100)</f>
        <v>0</v>
      </c>
    </row>
    <row r="101" spans="1:9" ht="11.25" customHeight="1">
      <c r="A101" s="125" t="s">
        <v>114</v>
      </c>
      <c r="B101" s="206">
        <f>EMT!F50</f>
        <v>0.127889</v>
      </c>
      <c r="C101" s="154"/>
      <c r="D101" s="154"/>
      <c r="E101" s="139">
        <f>E100*$B$101</f>
        <v>0</v>
      </c>
      <c r="F101" s="139">
        <f>F100*$B$101</f>
        <v>0</v>
      </c>
      <c r="G101" s="139">
        <f>SUM(E101:F101)</f>
        <v>0</v>
      </c>
    </row>
    <row r="102" spans="1:9">
      <c r="A102" s="125" t="s">
        <v>115</v>
      </c>
      <c r="B102" s="206">
        <f>EMT!I61</f>
        <v>8.6499999999999994E-2</v>
      </c>
      <c r="C102" s="154"/>
      <c r="D102" s="193"/>
      <c r="E102" s="139">
        <f>E100*$B$102</f>
        <v>0</v>
      </c>
      <c r="F102" s="139">
        <f>F100*$B$102</f>
        <v>0</v>
      </c>
      <c r="G102" s="139">
        <f>SUM(E102:F102)</f>
        <v>0</v>
      </c>
    </row>
    <row r="103" spans="1:9" ht="13.5" thickBot="1">
      <c r="A103" s="192" t="s">
        <v>36</v>
      </c>
      <c r="B103" s="193"/>
      <c r="C103" s="193"/>
      <c r="D103" s="193"/>
      <c r="E103" s="200">
        <f>SUM(E100:E102)</f>
        <v>0</v>
      </c>
      <c r="F103" s="200">
        <f>SUM(F100:F102)</f>
        <v>0</v>
      </c>
      <c r="G103" s="139">
        <f>SUM(E103:F103)</f>
        <v>0</v>
      </c>
    </row>
    <row r="104" spans="1:9" ht="13.5" thickBot="1">
      <c r="A104" s="201" t="s">
        <v>116</v>
      </c>
      <c r="B104" s="202"/>
      <c r="C104" s="202"/>
      <c r="D104" s="202"/>
      <c r="E104" s="203">
        <f>SUM(E91+E95+E97+E103)</f>
        <v>1567.22979354165</v>
      </c>
      <c r="F104" s="203">
        <f>SUM(F91+F95+F97+F103)</f>
        <v>671.09803419854984</v>
      </c>
      <c r="G104" s="203">
        <f>SUM(E104:F104)</f>
        <v>2238.3278277401996</v>
      </c>
    </row>
    <row r="106" spans="1:9">
      <c r="G106" s="130"/>
      <c r="I106" s="130"/>
    </row>
    <row r="107" spans="1:9">
      <c r="G107" s="130"/>
      <c r="I107" s="130"/>
    </row>
    <row r="108" spans="1:9">
      <c r="G108" s="130"/>
      <c r="I108" s="130"/>
    </row>
    <row r="109" spans="1:9">
      <c r="I109" s="130"/>
    </row>
    <row r="110" spans="1:9">
      <c r="I110" s="130"/>
    </row>
  </sheetData>
  <mergeCells count="6">
    <mergeCell ref="A99:G99"/>
    <mergeCell ref="A1:E1"/>
    <mergeCell ref="A10:G10"/>
    <mergeCell ref="A20:F20"/>
    <mergeCell ref="A48:F48"/>
    <mergeCell ref="A92:G92"/>
  </mergeCells>
  <conditionalFormatting sqref="E26:F26 E28:G28 E33:G33 E35:G35 E39:G39 E66:G66 E76:G76 E88:F88">
    <cfRule type="cellIs" dxfId="9" priority="2" stopIfTrue="1" operator="lessThan">
      <formula>0</formula>
    </cfRule>
  </conditionalFormatting>
  <conditionalFormatting sqref="E21:G47 E49:G77 E79:G91 E11:G19 E94:G98 G100 E101:G104">
    <cfRule type="cellIs" dxfId="8" priority="3" stopIfTrue="1" operator="lessThan">
      <formula>0</formula>
    </cfRule>
  </conditionalFormatting>
  <conditionalFormatting sqref="F26:G26">
    <cfRule type="cellIs" dxfId="7" priority="1" stopIfTrue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90"/>
  <sheetViews>
    <sheetView workbookViewId="0">
      <selection activeCell="A60" sqref="A60"/>
    </sheetView>
  </sheetViews>
  <sheetFormatPr defaultRowHeight="12.75"/>
  <cols>
    <col min="1" max="1" width="45.85546875" style="100" customWidth="1"/>
    <col min="2" max="3" width="9.7109375" style="100" customWidth="1"/>
    <col min="4" max="4" width="10.42578125" style="100" customWidth="1"/>
    <col min="5" max="7" width="12.28515625" style="100" customWidth="1"/>
    <col min="8" max="8" width="9.140625" style="100"/>
    <col min="9" max="9" width="11" style="100" bestFit="1" customWidth="1"/>
    <col min="10" max="256" width="9.140625" style="100"/>
    <col min="257" max="257" width="45.42578125" style="100" bestFit="1" customWidth="1"/>
    <col min="258" max="259" width="9.7109375" style="100" customWidth="1"/>
    <col min="260" max="260" width="10.42578125" style="100" customWidth="1"/>
    <col min="261" max="263" width="12.28515625" style="100" customWidth="1"/>
    <col min="264" max="264" width="9.140625" style="100"/>
    <col min="265" max="265" width="11" style="100" bestFit="1" customWidth="1"/>
    <col min="266" max="512" width="9.140625" style="100"/>
    <col min="513" max="513" width="45.42578125" style="100" bestFit="1" customWidth="1"/>
    <col min="514" max="515" width="9.7109375" style="100" customWidth="1"/>
    <col min="516" max="516" width="10.42578125" style="100" customWidth="1"/>
    <col min="517" max="519" width="12.28515625" style="100" customWidth="1"/>
    <col min="520" max="520" width="9.140625" style="100"/>
    <col min="521" max="521" width="11" style="100" bestFit="1" customWidth="1"/>
    <col min="522" max="768" width="9.140625" style="100"/>
    <col min="769" max="769" width="45.42578125" style="100" bestFit="1" customWidth="1"/>
    <col min="770" max="771" width="9.7109375" style="100" customWidth="1"/>
    <col min="772" max="772" width="10.42578125" style="100" customWidth="1"/>
    <col min="773" max="775" width="12.28515625" style="100" customWidth="1"/>
    <col min="776" max="776" width="9.140625" style="100"/>
    <col min="777" max="777" width="11" style="100" bestFit="1" customWidth="1"/>
    <col min="778" max="1024" width="9.140625" style="100"/>
    <col min="1025" max="1025" width="45.42578125" style="100" bestFit="1" customWidth="1"/>
    <col min="1026" max="1027" width="9.7109375" style="100" customWidth="1"/>
    <col min="1028" max="1028" width="10.42578125" style="100" customWidth="1"/>
    <col min="1029" max="1031" width="12.28515625" style="100" customWidth="1"/>
    <col min="1032" max="1032" width="9.140625" style="100"/>
    <col min="1033" max="1033" width="11" style="100" bestFit="1" customWidth="1"/>
    <col min="1034" max="1280" width="9.140625" style="100"/>
    <col min="1281" max="1281" width="45.42578125" style="100" bestFit="1" customWidth="1"/>
    <col min="1282" max="1283" width="9.7109375" style="100" customWidth="1"/>
    <col min="1284" max="1284" width="10.42578125" style="100" customWidth="1"/>
    <col min="1285" max="1287" width="12.28515625" style="100" customWidth="1"/>
    <col min="1288" max="1288" width="9.140625" style="100"/>
    <col min="1289" max="1289" width="11" style="100" bestFit="1" customWidth="1"/>
    <col min="1290" max="1536" width="9.140625" style="100"/>
    <col min="1537" max="1537" width="45.42578125" style="100" bestFit="1" customWidth="1"/>
    <col min="1538" max="1539" width="9.7109375" style="100" customWidth="1"/>
    <col min="1540" max="1540" width="10.42578125" style="100" customWidth="1"/>
    <col min="1541" max="1543" width="12.28515625" style="100" customWidth="1"/>
    <col min="1544" max="1544" width="9.140625" style="100"/>
    <col min="1545" max="1545" width="11" style="100" bestFit="1" customWidth="1"/>
    <col min="1546" max="1792" width="9.140625" style="100"/>
    <col min="1793" max="1793" width="45.42578125" style="100" bestFit="1" customWidth="1"/>
    <col min="1794" max="1795" width="9.7109375" style="100" customWidth="1"/>
    <col min="1796" max="1796" width="10.42578125" style="100" customWidth="1"/>
    <col min="1797" max="1799" width="12.28515625" style="100" customWidth="1"/>
    <col min="1800" max="1800" width="9.140625" style="100"/>
    <col min="1801" max="1801" width="11" style="100" bestFit="1" customWidth="1"/>
    <col min="1802" max="2048" width="9.140625" style="100"/>
    <col min="2049" max="2049" width="45.42578125" style="100" bestFit="1" customWidth="1"/>
    <col min="2050" max="2051" width="9.7109375" style="100" customWidth="1"/>
    <col min="2052" max="2052" width="10.42578125" style="100" customWidth="1"/>
    <col min="2053" max="2055" width="12.28515625" style="100" customWidth="1"/>
    <col min="2056" max="2056" width="9.140625" style="100"/>
    <col min="2057" max="2057" width="11" style="100" bestFit="1" customWidth="1"/>
    <col min="2058" max="2304" width="9.140625" style="100"/>
    <col min="2305" max="2305" width="45.42578125" style="100" bestFit="1" customWidth="1"/>
    <col min="2306" max="2307" width="9.7109375" style="100" customWidth="1"/>
    <col min="2308" max="2308" width="10.42578125" style="100" customWidth="1"/>
    <col min="2309" max="2311" width="12.28515625" style="100" customWidth="1"/>
    <col min="2312" max="2312" width="9.140625" style="100"/>
    <col min="2313" max="2313" width="11" style="100" bestFit="1" customWidth="1"/>
    <col min="2314" max="2560" width="9.140625" style="100"/>
    <col min="2561" max="2561" width="45.42578125" style="100" bestFit="1" customWidth="1"/>
    <col min="2562" max="2563" width="9.7109375" style="100" customWidth="1"/>
    <col min="2564" max="2564" width="10.42578125" style="100" customWidth="1"/>
    <col min="2565" max="2567" width="12.28515625" style="100" customWidth="1"/>
    <col min="2568" max="2568" width="9.140625" style="100"/>
    <col min="2569" max="2569" width="11" style="100" bestFit="1" customWidth="1"/>
    <col min="2570" max="2816" width="9.140625" style="100"/>
    <col min="2817" max="2817" width="45.42578125" style="100" bestFit="1" customWidth="1"/>
    <col min="2818" max="2819" width="9.7109375" style="100" customWidth="1"/>
    <col min="2820" max="2820" width="10.42578125" style="100" customWidth="1"/>
    <col min="2821" max="2823" width="12.28515625" style="100" customWidth="1"/>
    <col min="2824" max="2824" width="9.140625" style="100"/>
    <col min="2825" max="2825" width="11" style="100" bestFit="1" customWidth="1"/>
    <col min="2826" max="3072" width="9.140625" style="100"/>
    <col min="3073" max="3073" width="45.42578125" style="100" bestFit="1" customWidth="1"/>
    <col min="3074" max="3075" width="9.7109375" style="100" customWidth="1"/>
    <col min="3076" max="3076" width="10.42578125" style="100" customWidth="1"/>
    <col min="3077" max="3079" width="12.28515625" style="100" customWidth="1"/>
    <col min="3080" max="3080" width="9.140625" style="100"/>
    <col min="3081" max="3081" width="11" style="100" bestFit="1" customWidth="1"/>
    <col min="3082" max="3328" width="9.140625" style="100"/>
    <col min="3329" max="3329" width="45.42578125" style="100" bestFit="1" customWidth="1"/>
    <col min="3330" max="3331" width="9.7109375" style="100" customWidth="1"/>
    <col min="3332" max="3332" width="10.42578125" style="100" customWidth="1"/>
    <col min="3333" max="3335" width="12.28515625" style="100" customWidth="1"/>
    <col min="3336" max="3336" width="9.140625" style="100"/>
    <col min="3337" max="3337" width="11" style="100" bestFit="1" customWidth="1"/>
    <col min="3338" max="3584" width="9.140625" style="100"/>
    <col min="3585" max="3585" width="45.42578125" style="100" bestFit="1" customWidth="1"/>
    <col min="3586" max="3587" width="9.7109375" style="100" customWidth="1"/>
    <col min="3588" max="3588" width="10.42578125" style="100" customWidth="1"/>
    <col min="3589" max="3591" width="12.28515625" style="100" customWidth="1"/>
    <col min="3592" max="3592" width="9.140625" style="100"/>
    <col min="3593" max="3593" width="11" style="100" bestFit="1" customWidth="1"/>
    <col min="3594" max="3840" width="9.140625" style="100"/>
    <col min="3841" max="3841" width="45.42578125" style="100" bestFit="1" customWidth="1"/>
    <col min="3842" max="3843" width="9.7109375" style="100" customWidth="1"/>
    <col min="3844" max="3844" width="10.42578125" style="100" customWidth="1"/>
    <col min="3845" max="3847" width="12.28515625" style="100" customWidth="1"/>
    <col min="3848" max="3848" width="9.140625" style="100"/>
    <col min="3849" max="3849" width="11" style="100" bestFit="1" customWidth="1"/>
    <col min="3850" max="4096" width="9.140625" style="100"/>
    <col min="4097" max="4097" width="45.42578125" style="100" bestFit="1" customWidth="1"/>
    <col min="4098" max="4099" width="9.7109375" style="100" customWidth="1"/>
    <col min="4100" max="4100" width="10.42578125" style="100" customWidth="1"/>
    <col min="4101" max="4103" width="12.28515625" style="100" customWidth="1"/>
    <col min="4104" max="4104" width="9.140625" style="100"/>
    <col min="4105" max="4105" width="11" style="100" bestFit="1" customWidth="1"/>
    <col min="4106" max="4352" width="9.140625" style="100"/>
    <col min="4353" max="4353" width="45.42578125" style="100" bestFit="1" customWidth="1"/>
    <col min="4354" max="4355" width="9.7109375" style="100" customWidth="1"/>
    <col min="4356" max="4356" width="10.42578125" style="100" customWidth="1"/>
    <col min="4357" max="4359" width="12.28515625" style="100" customWidth="1"/>
    <col min="4360" max="4360" width="9.140625" style="100"/>
    <col min="4361" max="4361" width="11" style="100" bestFit="1" customWidth="1"/>
    <col min="4362" max="4608" width="9.140625" style="100"/>
    <col min="4609" max="4609" width="45.42578125" style="100" bestFit="1" customWidth="1"/>
    <col min="4610" max="4611" width="9.7109375" style="100" customWidth="1"/>
    <col min="4612" max="4612" width="10.42578125" style="100" customWidth="1"/>
    <col min="4613" max="4615" width="12.28515625" style="100" customWidth="1"/>
    <col min="4616" max="4616" width="9.140625" style="100"/>
    <col min="4617" max="4617" width="11" style="100" bestFit="1" customWidth="1"/>
    <col min="4618" max="4864" width="9.140625" style="100"/>
    <col min="4865" max="4865" width="45.42578125" style="100" bestFit="1" customWidth="1"/>
    <col min="4866" max="4867" width="9.7109375" style="100" customWidth="1"/>
    <col min="4868" max="4868" width="10.42578125" style="100" customWidth="1"/>
    <col min="4869" max="4871" width="12.28515625" style="100" customWidth="1"/>
    <col min="4872" max="4872" width="9.140625" style="100"/>
    <col min="4873" max="4873" width="11" style="100" bestFit="1" customWidth="1"/>
    <col min="4874" max="5120" width="9.140625" style="100"/>
    <col min="5121" max="5121" width="45.42578125" style="100" bestFit="1" customWidth="1"/>
    <col min="5122" max="5123" width="9.7109375" style="100" customWidth="1"/>
    <col min="5124" max="5124" width="10.42578125" style="100" customWidth="1"/>
    <col min="5125" max="5127" width="12.28515625" style="100" customWidth="1"/>
    <col min="5128" max="5128" width="9.140625" style="100"/>
    <col min="5129" max="5129" width="11" style="100" bestFit="1" customWidth="1"/>
    <col min="5130" max="5376" width="9.140625" style="100"/>
    <col min="5377" max="5377" width="45.42578125" style="100" bestFit="1" customWidth="1"/>
    <col min="5378" max="5379" width="9.7109375" style="100" customWidth="1"/>
    <col min="5380" max="5380" width="10.42578125" style="100" customWidth="1"/>
    <col min="5381" max="5383" width="12.28515625" style="100" customWidth="1"/>
    <col min="5384" max="5384" width="9.140625" style="100"/>
    <col min="5385" max="5385" width="11" style="100" bestFit="1" customWidth="1"/>
    <col min="5386" max="5632" width="9.140625" style="100"/>
    <col min="5633" max="5633" width="45.42578125" style="100" bestFit="1" customWidth="1"/>
    <col min="5634" max="5635" width="9.7109375" style="100" customWidth="1"/>
    <col min="5636" max="5636" width="10.42578125" style="100" customWidth="1"/>
    <col min="5637" max="5639" width="12.28515625" style="100" customWidth="1"/>
    <col min="5640" max="5640" width="9.140625" style="100"/>
    <col min="5641" max="5641" width="11" style="100" bestFit="1" customWidth="1"/>
    <col min="5642" max="5888" width="9.140625" style="100"/>
    <col min="5889" max="5889" width="45.42578125" style="100" bestFit="1" customWidth="1"/>
    <col min="5890" max="5891" width="9.7109375" style="100" customWidth="1"/>
    <col min="5892" max="5892" width="10.42578125" style="100" customWidth="1"/>
    <col min="5893" max="5895" width="12.28515625" style="100" customWidth="1"/>
    <col min="5896" max="5896" width="9.140625" style="100"/>
    <col min="5897" max="5897" width="11" style="100" bestFit="1" customWidth="1"/>
    <col min="5898" max="6144" width="9.140625" style="100"/>
    <col min="6145" max="6145" width="45.42578125" style="100" bestFit="1" customWidth="1"/>
    <col min="6146" max="6147" width="9.7109375" style="100" customWidth="1"/>
    <col min="6148" max="6148" width="10.42578125" style="100" customWidth="1"/>
    <col min="6149" max="6151" width="12.28515625" style="100" customWidth="1"/>
    <col min="6152" max="6152" width="9.140625" style="100"/>
    <col min="6153" max="6153" width="11" style="100" bestFit="1" customWidth="1"/>
    <col min="6154" max="6400" width="9.140625" style="100"/>
    <col min="6401" max="6401" width="45.42578125" style="100" bestFit="1" customWidth="1"/>
    <col min="6402" max="6403" width="9.7109375" style="100" customWidth="1"/>
    <col min="6404" max="6404" width="10.42578125" style="100" customWidth="1"/>
    <col min="6405" max="6407" width="12.28515625" style="100" customWidth="1"/>
    <col min="6408" max="6408" width="9.140625" style="100"/>
    <col min="6409" max="6409" width="11" style="100" bestFit="1" customWidth="1"/>
    <col min="6410" max="6656" width="9.140625" style="100"/>
    <col min="6657" max="6657" width="45.42578125" style="100" bestFit="1" customWidth="1"/>
    <col min="6658" max="6659" width="9.7109375" style="100" customWidth="1"/>
    <col min="6660" max="6660" width="10.42578125" style="100" customWidth="1"/>
    <col min="6661" max="6663" width="12.28515625" style="100" customWidth="1"/>
    <col min="6664" max="6664" width="9.140625" style="100"/>
    <col min="6665" max="6665" width="11" style="100" bestFit="1" customWidth="1"/>
    <col min="6666" max="6912" width="9.140625" style="100"/>
    <col min="6913" max="6913" width="45.42578125" style="100" bestFit="1" customWidth="1"/>
    <col min="6914" max="6915" width="9.7109375" style="100" customWidth="1"/>
    <col min="6916" max="6916" width="10.42578125" style="100" customWidth="1"/>
    <col min="6917" max="6919" width="12.28515625" style="100" customWidth="1"/>
    <col min="6920" max="6920" width="9.140625" style="100"/>
    <col min="6921" max="6921" width="11" style="100" bestFit="1" customWidth="1"/>
    <col min="6922" max="7168" width="9.140625" style="100"/>
    <col min="7169" max="7169" width="45.42578125" style="100" bestFit="1" customWidth="1"/>
    <col min="7170" max="7171" width="9.7109375" style="100" customWidth="1"/>
    <col min="7172" max="7172" width="10.42578125" style="100" customWidth="1"/>
    <col min="7173" max="7175" width="12.28515625" style="100" customWidth="1"/>
    <col min="7176" max="7176" width="9.140625" style="100"/>
    <col min="7177" max="7177" width="11" style="100" bestFit="1" customWidth="1"/>
    <col min="7178" max="7424" width="9.140625" style="100"/>
    <col min="7425" max="7425" width="45.42578125" style="100" bestFit="1" customWidth="1"/>
    <col min="7426" max="7427" width="9.7109375" style="100" customWidth="1"/>
    <col min="7428" max="7428" width="10.42578125" style="100" customWidth="1"/>
    <col min="7429" max="7431" width="12.28515625" style="100" customWidth="1"/>
    <col min="7432" max="7432" width="9.140625" style="100"/>
    <col min="7433" max="7433" width="11" style="100" bestFit="1" customWidth="1"/>
    <col min="7434" max="7680" width="9.140625" style="100"/>
    <col min="7681" max="7681" width="45.42578125" style="100" bestFit="1" customWidth="1"/>
    <col min="7682" max="7683" width="9.7109375" style="100" customWidth="1"/>
    <col min="7684" max="7684" width="10.42578125" style="100" customWidth="1"/>
    <col min="7685" max="7687" width="12.28515625" style="100" customWidth="1"/>
    <col min="7688" max="7688" width="9.140625" style="100"/>
    <col min="7689" max="7689" width="11" style="100" bestFit="1" customWidth="1"/>
    <col min="7690" max="7936" width="9.140625" style="100"/>
    <col min="7937" max="7937" width="45.42578125" style="100" bestFit="1" customWidth="1"/>
    <col min="7938" max="7939" width="9.7109375" style="100" customWidth="1"/>
    <col min="7940" max="7940" width="10.42578125" style="100" customWidth="1"/>
    <col min="7941" max="7943" width="12.28515625" style="100" customWidth="1"/>
    <col min="7944" max="7944" width="9.140625" style="100"/>
    <col min="7945" max="7945" width="11" style="100" bestFit="1" customWidth="1"/>
    <col min="7946" max="8192" width="9.140625" style="100"/>
    <col min="8193" max="8193" width="45.42578125" style="100" bestFit="1" customWidth="1"/>
    <col min="8194" max="8195" width="9.7109375" style="100" customWidth="1"/>
    <col min="8196" max="8196" width="10.42578125" style="100" customWidth="1"/>
    <col min="8197" max="8199" width="12.28515625" style="100" customWidth="1"/>
    <col min="8200" max="8200" width="9.140625" style="100"/>
    <col min="8201" max="8201" width="11" style="100" bestFit="1" customWidth="1"/>
    <col min="8202" max="8448" width="9.140625" style="100"/>
    <col min="8449" max="8449" width="45.42578125" style="100" bestFit="1" customWidth="1"/>
    <col min="8450" max="8451" width="9.7109375" style="100" customWidth="1"/>
    <col min="8452" max="8452" width="10.42578125" style="100" customWidth="1"/>
    <col min="8453" max="8455" width="12.28515625" style="100" customWidth="1"/>
    <col min="8456" max="8456" width="9.140625" style="100"/>
    <col min="8457" max="8457" width="11" style="100" bestFit="1" customWidth="1"/>
    <col min="8458" max="8704" width="9.140625" style="100"/>
    <col min="8705" max="8705" width="45.42578125" style="100" bestFit="1" customWidth="1"/>
    <col min="8706" max="8707" width="9.7109375" style="100" customWidth="1"/>
    <col min="8708" max="8708" width="10.42578125" style="100" customWidth="1"/>
    <col min="8709" max="8711" width="12.28515625" style="100" customWidth="1"/>
    <col min="8712" max="8712" width="9.140625" style="100"/>
    <col min="8713" max="8713" width="11" style="100" bestFit="1" customWidth="1"/>
    <col min="8714" max="8960" width="9.140625" style="100"/>
    <col min="8961" max="8961" width="45.42578125" style="100" bestFit="1" customWidth="1"/>
    <col min="8962" max="8963" width="9.7109375" style="100" customWidth="1"/>
    <col min="8964" max="8964" width="10.42578125" style="100" customWidth="1"/>
    <col min="8965" max="8967" width="12.28515625" style="100" customWidth="1"/>
    <col min="8968" max="8968" width="9.140625" style="100"/>
    <col min="8969" max="8969" width="11" style="100" bestFit="1" customWidth="1"/>
    <col min="8970" max="9216" width="9.140625" style="100"/>
    <col min="9217" max="9217" width="45.42578125" style="100" bestFit="1" customWidth="1"/>
    <col min="9218" max="9219" width="9.7109375" style="100" customWidth="1"/>
    <col min="9220" max="9220" width="10.42578125" style="100" customWidth="1"/>
    <col min="9221" max="9223" width="12.28515625" style="100" customWidth="1"/>
    <col min="9224" max="9224" width="9.140625" style="100"/>
    <col min="9225" max="9225" width="11" style="100" bestFit="1" customWidth="1"/>
    <col min="9226" max="9472" width="9.140625" style="100"/>
    <col min="9473" max="9473" width="45.42578125" style="100" bestFit="1" customWidth="1"/>
    <col min="9474" max="9475" width="9.7109375" style="100" customWidth="1"/>
    <col min="9476" max="9476" width="10.42578125" style="100" customWidth="1"/>
    <col min="9477" max="9479" width="12.28515625" style="100" customWidth="1"/>
    <col min="9480" max="9480" width="9.140625" style="100"/>
    <col min="9481" max="9481" width="11" style="100" bestFit="1" customWidth="1"/>
    <col min="9482" max="9728" width="9.140625" style="100"/>
    <col min="9729" max="9729" width="45.42578125" style="100" bestFit="1" customWidth="1"/>
    <col min="9730" max="9731" width="9.7109375" style="100" customWidth="1"/>
    <col min="9732" max="9732" width="10.42578125" style="100" customWidth="1"/>
    <col min="9733" max="9735" width="12.28515625" style="100" customWidth="1"/>
    <col min="9736" max="9736" width="9.140625" style="100"/>
    <col min="9737" max="9737" width="11" style="100" bestFit="1" customWidth="1"/>
    <col min="9738" max="9984" width="9.140625" style="100"/>
    <col min="9985" max="9985" width="45.42578125" style="100" bestFit="1" customWidth="1"/>
    <col min="9986" max="9987" width="9.7109375" style="100" customWidth="1"/>
    <col min="9988" max="9988" width="10.42578125" style="100" customWidth="1"/>
    <col min="9989" max="9991" width="12.28515625" style="100" customWidth="1"/>
    <col min="9992" max="9992" width="9.140625" style="100"/>
    <col min="9993" max="9993" width="11" style="100" bestFit="1" customWidth="1"/>
    <col min="9994" max="10240" width="9.140625" style="100"/>
    <col min="10241" max="10241" width="45.42578125" style="100" bestFit="1" customWidth="1"/>
    <col min="10242" max="10243" width="9.7109375" style="100" customWidth="1"/>
    <col min="10244" max="10244" width="10.42578125" style="100" customWidth="1"/>
    <col min="10245" max="10247" width="12.28515625" style="100" customWidth="1"/>
    <col min="10248" max="10248" width="9.140625" style="100"/>
    <col min="10249" max="10249" width="11" style="100" bestFit="1" customWidth="1"/>
    <col min="10250" max="10496" width="9.140625" style="100"/>
    <col min="10497" max="10497" width="45.42578125" style="100" bestFit="1" customWidth="1"/>
    <col min="10498" max="10499" width="9.7109375" style="100" customWidth="1"/>
    <col min="10500" max="10500" width="10.42578125" style="100" customWidth="1"/>
    <col min="10501" max="10503" width="12.28515625" style="100" customWidth="1"/>
    <col min="10504" max="10504" width="9.140625" style="100"/>
    <col min="10505" max="10505" width="11" style="100" bestFit="1" customWidth="1"/>
    <col min="10506" max="10752" width="9.140625" style="100"/>
    <col min="10753" max="10753" width="45.42578125" style="100" bestFit="1" customWidth="1"/>
    <col min="10754" max="10755" width="9.7109375" style="100" customWidth="1"/>
    <col min="10756" max="10756" width="10.42578125" style="100" customWidth="1"/>
    <col min="10757" max="10759" width="12.28515625" style="100" customWidth="1"/>
    <col min="10760" max="10760" width="9.140625" style="100"/>
    <col min="10761" max="10761" width="11" style="100" bestFit="1" customWidth="1"/>
    <col min="10762" max="11008" width="9.140625" style="100"/>
    <col min="11009" max="11009" width="45.42578125" style="100" bestFit="1" customWidth="1"/>
    <col min="11010" max="11011" width="9.7109375" style="100" customWidth="1"/>
    <col min="11012" max="11012" width="10.42578125" style="100" customWidth="1"/>
    <col min="11013" max="11015" width="12.28515625" style="100" customWidth="1"/>
    <col min="11016" max="11016" width="9.140625" style="100"/>
    <col min="11017" max="11017" width="11" style="100" bestFit="1" customWidth="1"/>
    <col min="11018" max="11264" width="9.140625" style="100"/>
    <col min="11265" max="11265" width="45.42578125" style="100" bestFit="1" customWidth="1"/>
    <col min="11266" max="11267" width="9.7109375" style="100" customWidth="1"/>
    <col min="11268" max="11268" width="10.42578125" style="100" customWidth="1"/>
    <col min="11269" max="11271" width="12.28515625" style="100" customWidth="1"/>
    <col min="11272" max="11272" width="9.140625" style="100"/>
    <col min="11273" max="11273" width="11" style="100" bestFit="1" customWidth="1"/>
    <col min="11274" max="11520" width="9.140625" style="100"/>
    <col min="11521" max="11521" width="45.42578125" style="100" bestFit="1" customWidth="1"/>
    <col min="11522" max="11523" width="9.7109375" style="100" customWidth="1"/>
    <col min="11524" max="11524" width="10.42578125" style="100" customWidth="1"/>
    <col min="11525" max="11527" width="12.28515625" style="100" customWidth="1"/>
    <col min="11528" max="11528" width="9.140625" style="100"/>
    <col min="11529" max="11529" width="11" style="100" bestFit="1" customWidth="1"/>
    <col min="11530" max="11776" width="9.140625" style="100"/>
    <col min="11777" max="11777" width="45.42578125" style="100" bestFit="1" customWidth="1"/>
    <col min="11778" max="11779" width="9.7109375" style="100" customWidth="1"/>
    <col min="11780" max="11780" width="10.42578125" style="100" customWidth="1"/>
    <col min="11781" max="11783" width="12.28515625" style="100" customWidth="1"/>
    <col min="11784" max="11784" width="9.140625" style="100"/>
    <col min="11785" max="11785" width="11" style="100" bestFit="1" customWidth="1"/>
    <col min="11786" max="12032" width="9.140625" style="100"/>
    <col min="12033" max="12033" width="45.42578125" style="100" bestFit="1" customWidth="1"/>
    <col min="12034" max="12035" width="9.7109375" style="100" customWidth="1"/>
    <col min="12036" max="12036" width="10.42578125" style="100" customWidth="1"/>
    <col min="12037" max="12039" width="12.28515625" style="100" customWidth="1"/>
    <col min="12040" max="12040" width="9.140625" style="100"/>
    <col min="12041" max="12041" width="11" style="100" bestFit="1" customWidth="1"/>
    <col min="12042" max="12288" width="9.140625" style="100"/>
    <col min="12289" max="12289" width="45.42578125" style="100" bestFit="1" customWidth="1"/>
    <col min="12290" max="12291" width="9.7109375" style="100" customWidth="1"/>
    <col min="12292" max="12292" width="10.42578125" style="100" customWidth="1"/>
    <col min="12293" max="12295" width="12.28515625" style="100" customWidth="1"/>
    <col min="12296" max="12296" width="9.140625" style="100"/>
    <col min="12297" max="12297" width="11" style="100" bestFit="1" customWidth="1"/>
    <col min="12298" max="12544" width="9.140625" style="100"/>
    <col min="12545" max="12545" width="45.42578125" style="100" bestFit="1" customWidth="1"/>
    <col min="12546" max="12547" width="9.7109375" style="100" customWidth="1"/>
    <col min="12548" max="12548" width="10.42578125" style="100" customWidth="1"/>
    <col min="12549" max="12551" width="12.28515625" style="100" customWidth="1"/>
    <col min="12552" max="12552" width="9.140625" style="100"/>
    <col min="12553" max="12553" width="11" style="100" bestFit="1" customWidth="1"/>
    <col min="12554" max="12800" width="9.140625" style="100"/>
    <col min="12801" max="12801" width="45.42578125" style="100" bestFit="1" customWidth="1"/>
    <col min="12802" max="12803" width="9.7109375" style="100" customWidth="1"/>
    <col min="12804" max="12804" width="10.42578125" style="100" customWidth="1"/>
    <col min="12805" max="12807" width="12.28515625" style="100" customWidth="1"/>
    <col min="12808" max="12808" width="9.140625" style="100"/>
    <col min="12809" max="12809" width="11" style="100" bestFit="1" customWidth="1"/>
    <col min="12810" max="13056" width="9.140625" style="100"/>
    <col min="13057" max="13057" width="45.42578125" style="100" bestFit="1" customWidth="1"/>
    <col min="13058" max="13059" width="9.7109375" style="100" customWidth="1"/>
    <col min="13060" max="13060" width="10.42578125" style="100" customWidth="1"/>
    <col min="13061" max="13063" width="12.28515625" style="100" customWidth="1"/>
    <col min="13064" max="13064" width="9.140625" style="100"/>
    <col min="13065" max="13065" width="11" style="100" bestFit="1" customWidth="1"/>
    <col min="13066" max="13312" width="9.140625" style="100"/>
    <col min="13313" max="13313" width="45.42578125" style="100" bestFit="1" customWidth="1"/>
    <col min="13314" max="13315" width="9.7109375" style="100" customWidth="1"/>
    <col min="13316" max="13316" width="10.42578125" style="100" customWidth="1"/>
    <col min="13317" max="13319" width="12.28515625" style="100" customWidth="1"/>
    <col min="13320" max="13320" width="9.140625" style="100"/>
    <col min="13321" max="13321" width="11" style="100" bestFit="1" customWidth="1"/>
    <col min="13322" max="13568" width="9.140625" style="100"/>
    <col min="13569" max="13569" width="45.42578125" style="100" bestFit="1" customWidth="1"/>
    <col min="13570" max="13571" width="9.7109375" style="100" customWidth="1"/>
    <col min="13572" max="13572" width="10.42578125" style="100" customWidth="1"/>
    <col min="13573" max="13575" width="12.28515625" style="100" customWidth="1"/>
    <col min="13576" max="13576" width="9.140625" style="100"/>
    <col min="13577" max="13577" width="11" style="100" bestFit="1" customWidth="1"/>
    <col min="13578" max="13824" width="9.140625" style="100"/>
    <col min="13825" max="13825" width="45.42578125" style="100" bestFit="1" customWidth="1"/>
    <col min="13826" max="13827" width="9.7109375" style="100" customWidth="1"/>
    <col min="13828" max="13828" width="10.42578125" style="100" customWidth="1"/>
    <col min="13829" max="13831" width="12.28515625" style="100" customWidth="1"/>
    <col min="13832" max="13832" width="9.140625" style="100"/>
    <col min="13833" max="13833" width="11" style="100" bestFit="1" customWidth="1"/>
    <col min="13834" max="14080" width="9.140625" style="100"/>
    <col min="14081" max="14081" width="45.42578125" style="100" bestFit="1" customWidth="1"/>
    <col min="14082" max="14083" width="9.7109375" style="100" customWidth="1"/>
    <col min="14084" max="14084" width="10.42578125" style="100" customWidth="1"/>
    <col min="14085" max="14087" width="12.28515625" style="100" customWidth="1"/>
    <col min="14088" max="14088" width="9.140625" style="100"/>
    <col min="14089" max="14089" width="11" style="100" bestFit="1" customWidth="1"/>
    <col min="14090" max="14336" width="9.140625" style="100"/>
    <col min="14337" max="14337" width="45.42578125" style="100" bestFit="1" customWidth="1"/>
    <col min="14338" max="14339" width="9.7109375" style="100" customWidth="1"/>
    <col min="14340" max="14340" width="10.42578125" style="100" customWidth="1"/>
    <col min="14341" max="14343" width="12.28515625" style="100" customWidth="1"/>
    <col min="14344" max="14344" width="9.140625" style="100"/>
    <col min="14345" max="14345" width="11" style="100" bestFit="1" customWidth="1"/>
    <col min="14346" max="14592" width="9.140625" style="100"/>
    <col min="14593" max="14593" width="45.42578125" style="100" bestFit="1" customWidth="1"/>
    <col min="14594" max="14595" width="9.7109375" style="100" customWidth="1"/>
    <col min="14596" max="14596" width="10.42578125" style="100" customWidth="1"/>
    <col min="14597" max="14599" width="12.28515625" style="100" customWidth="1"/>
    <col min="14600" max="14600" width="9.140625" style="100"/>
    <col min="14601" max="14601" width="11" style="100" bestFit="1" customWidth="1"/>
    <col min="14602" max="14848" width="9.140625" style="100"/>
    <col min="14849" max="14849" width="45.42578125" style="100" bestFit="1" customWidth="1"/>
    <col min="14850" max="14851" width="9.7109375" style="100" customWidth="1"/>
    <col min="14852" max="14852" width="10.42578125" style="100" customWidth="1"/>
    <col min="14853" max="14855" width="12.28515625" style="100" customWidth="1"/>
    <col min="14856" max="14856" width="9.140625" style="100"/>
    <col min="14857" max="14857" width="11" style="100" bestFit="1" customWidth="1"/>
    <col min="14858" max="15104" width="9.140625" style="100"/>
    <col min="15105" max="15105" width="45.42578125" style="100" bestFit="1" customWidth="1"/>
    <col min="15106" max="15107" width="9.7109375" style="100" customWidth="1"/>
    <col min="15108" max="15108" width="10.42578125" style="100" customWidth="1"/>
    <col min="15109" max="15111" width="12.28515625" style="100" customWidth="1"/>
    <col min="15112" max="15112" width="9.140625" style="100"/>
    <col min="15113" max="15113" width="11" style="100" bestFit="1" customWidth="1"/>
    <col min="15114" max="15360" width="9.140625" style="100"/>
    <col min="15361" max="15361" width="45.42578125" style="100" bestFit="1" customWidth="1"/>
    <col min="15362" max="15363" width="9.7109375" style="100" customWidth="1"/>
    <col min="15364" max="15364" width="10.42578125" style="100" customWidth="1"/>
    <col min="15365" max="15367" width="12.28515625" style="100" customWidth="1"/>
    <col min="15368" max="15368" width="9.140625" style="100"/>
    <col min="15369" max="15369" width="11" style="100" bestFit="1" customWidth="1"/>
    <col min="15370" max="15616" width="9.140625" style="100"/>
    <col min="15617" max="15617" width="45.42578125" style="100" bestFit="1" customWidth="1"/>
    <col min="15618" max="15619" width="9.7109375" style="100" customWidth="1"/>
    <col min="15620" max="15620" width="10.42578125" style="100" customWidth="1"/>
    <col min="15621" max="15623" width="12.28515625" style="100" customWidth="1"/>
    <col min="15624" max="15624" width="9.140625" style="100"/>
    <col min="15625" max="15625" width="11" style="100" bestFit="1" customWidth="1"/>
    <col min="15626" max="15872" width="9.140625" style="100"/>
    <col min="15873" max="15873" width="45.42578125" style="100" bestFit="1" customWidth="1"/>
    <col min="15874" max="15875" width="9.7109375" style="100" customWidth="1"/>
    <col min="15876" max="15876" width="10.42578125" style="100" customWidth="1"/>
    <col min="15877" max="15879" width="12.28515625" style="100" customWidth="1"/>
    <col min="15880" max="15880" width="9.140625" style="100"/>
    <col min="15881" max="15881" width="11" style="100" bestFit="1" customWidth="1"/>
    <col min="15882" max="16128" width="9.140625" style="100"/>
    <col min="16129" max="16129" width="45.42578125" style="100" bestFit="1" customWidth="1"/>
    <col min="16130" max="16131" width="9.7109375" style="100" customWidth="1"/>
    <col min="16132" max="16132" width="10.42578125" style="100" customWidth="1"/>
    <col min="16133" max="16135" width="12.28515625" style="100" customWidth="1"/>
    <col min="16136" max="16136" width="9.140625" style="100"/>
    <col min="16137" max="16137" width="11" style="100" bestFit="1" customWidth="1"/>
    <col min="16138" max="16384" width="9.140625" style="100"/>
  </cols>
  <sheetData>
    <row r="1" spans="1:9">
      <c r="A1" s="238" t="s">
        <v>64</v>
      </c>
      <c r="B1" s="238"/>
      <c r="C1" s="238"/>
      <c r="D1" s="238"/>
      <c r="E1" s="238"/>
      <c r="F1" s="208"/>
      <c r="G1" s="208"/>
    </row>
    <row r="2" spans="1:9" ht="13.5" thickBot="1">
      <c r="A2" s="101"/>
      <c r="B2" s="101"/>
      <c r="C2" s="101"/>
      <c r="D2" s="101"/>
      <c r="E2" s="102"/>
      <c r="F2" s="102"/>
      <c r="G2" s="102"/>
    </row>
    <row r="3" spans="1:9">
      <c r="A3" s="103" t="s">
        <v>132</v>
      </c>
      <c r="B3" s="104"/>
      <c r="C3" s="104"/>
      <c r="D3" s="105"/>
      <c r="E3" s="105"/>
      <c r="F3" s="106" t="s">
        <v>66</v>
      </c>
      <c r="G3" s="107" t="s">
        <v>67</v>
      </c>
    </row>
    <row r="4" spans="1:9">
      <c r="A4" s="108"/>
      <c r="B4" s="101"/>
      <c r="C4" s="101"/>
      <c r="F4" s="101"/>
      <c r="G4" s="109"/>
    </row>
    <row r="5" spans="1:9">
      <c r="A5" s="110" t="s">
        <v>68</v>
      </c>
      <c r="B5" s="111"/>
      <c r="C5" s="112"/>
      <c r="F5" s="113" t="s">
        <v>69</v>
      </c>
      <c r="G5" s="114">
        <v>180</v>
      </c>
    </row>
    <row r="6" spans="1:9">
      <c r="A6" s="110"/>
      <c r="B6" s="101"/>
      <c r="C6" s="101"/>
      <c r="F6" s="101"/>
      <c r="G6" s="109"/>
    </row>
    <row r="7" spans="1:9">
      <c r="A7" s="110" t="s">
        <v>70</v>
      </c>
      <c r="B7" s="115">
        <v>6</v>
      </c>
      <c r="C7" s="115">
        <v>2</v>
      </c>
      <c r="D7" s="116">
        <f>C7/B7</f>
        <v>0.33333333333333331</v>
      </c>
      <c r="F7" s="102" t="s">
        <v>71</v>
      </c>
      <c r="G7" s="117">
        <v>30</v>
      </c>
    </row>
    <row r="8" spans="1:9" ht="13.5" thickBot="1">
      <c r="A8" s="118"/>
      <c r="B8" s="119"/>
      <c r="C8" s="119"/>
      <c r="D8" s="119"/>
      <c r="E8" s="119"/>
      <c r="F8" s="119"/>
      <c r="G8" s="120"/>
    </row>
    <row r="9" spans="1:9" ht="26.25" thickBot="1">
      <c r="A9" s="121" t="s">
        <v>72</v>
      </c>
      <c r="B9" s="122" t="s">
        <v>73</v>
      </c>
      <c r="C9" s="122" t="s">
        <v>74</v>
      </c>
      <c r="D9" s="123" t="s">
        <v>75</v>
      </c>
      <c r="E9" s="124" t="s">
        <v>76</v>
      </c>
      <c r="F9" s="124" t="s">
        <v>77</v>
      </c>
      <c r="G9" s="124" t="s">
        <v>78</v>
      </c>
    </row>
    <row r="10" spans="1:9" s="101" customFormat="1" ht="13.5" thickBot="1">
      <c r="A10" s="239" t="s">
        <v>79</v>
      </c>
      <c r="B10" s="240"/>
      <c r="C10" s="240"/>
      <c r="D10" s="240"/>
      <c r="E10" s="240"/>
      <c r="F10" s="240"/>
      <c r="G10" s="241"/>
    </row>
    <row r="11" spans="1:9">
      <c r="A11" s="125" t="s">
        <v>80</v>
      </c>
      <c r="B11" s="126"/>
      <c r="C11" s="126"/>
      <c r="D11" s="127"/>
      <c r="E11" s="128">
        <f>D11</f>
        <v>0</v>
      </c>
      <c r="F11" s="129">
        <f>E11*$D$7</f>
        <v>0</v>
      </c>
      <c r="G11" s="129">
        <f>SUM(E11:F11)</f>
        <v>0</v>
      </c>
      <c r="I11" s="130"/>
    </row>
    <row r="12" spans="1:9">
      <c r="A12" s="131" t="s">
        <v>81</v>
      </c>
      <c r="B12" s="126"/>
      <c r="C12" s="132"/>
      <c r="D12" s="133"/>
      <c r="E12" s="134"/>
      <c r="F12" s="135"/>
      <c r="G12" s="135"/>
    </row>
    <row r="13" spans="1:9">
      <c r="A13" s="136" t="s">
        <v>82</v>
      </c>
      <c r="B13" s="137">
        <v>0</v>
      </c>
      <c r="C13" s="132"/>
      <c r="D13" s="138">
        <f>D11*B13</f>
        <v>0</v>
      </c>
      <c r="E13" s="128">
        <f>D13*B13</f>
        <v>0</v>
      </c>
      <c r="F13" s="139">
        <f>E13*$D$7</f>
        <v>0</v>
      </c>
      <c r="G13" s="139">
        <f t="shared" ref="G13:G19" si="0">SUM(E13:F13)</f>
        <v>0</v>
      </c>
    </row>
    <row r="14" spans="1:9">
      <c r="A14" s="136" t="s">
        <v>83</v>
      </c>
      <c r="B14" s="137">
        <v>0</v>
      </c>
      <c r="C14" s="132"/>
      <c r="D14" s="138">
        <f>D11*B14</f>
        <v>0</v>
      </c>
      <c r="E14" s="128">
        <f>D14*B14</f>
        <v>0</v>
      </c>
      <c r="F14" s="139">
        <f>E14*$D$7</f>
        <v>0</v>
      </c>
      <c r="G14" s="139">
        <f t="shared" si="0"/>
        <v>0</v>
      </c>
    </row>
    <row r="15" spans="1:9">
      <c r="A15" s="136" t="s">
        <v>84</v>
      </c>
      <c r="B15" s="137">
        <v>0.5</v>
      </c>
      <c r="C15" s="132"/>
      <c r="D15" s="133"/>
      <c r="E15" s="134"/>
      <c r="F15" s="135"/>
      <c r="G15" s="135"/>
    </row>
    <row r="16" spans="1:9">
      <c r="A16" s="136" t="s">
        <v>85</v>
      </c>
      <c r="B16" s="137">
        <v>0.4</v>
      </c>
      <c r="C16" s="132"/>
      <c r="D16" s="133"/>
      <c r="E16" s="134"/>
      <c r="F16" s="135"/>
      <c r="G16" s="135"/>
    </row>
    <row r="17" spans="1:11">
      <c r="A17" s="140" t="s">
        <v>86</v>
      </c>
      <c r="B17" s="126"/>
      <c r="C17" s="132"/>
      <c r="D17" s="133"/>
      <c r="E17" s="141">
        <f>SUM(E11:E16)</f>
        <v>0</v>
      </c>
      <c r="F17" s="141">
        <f>SUM(F11:F16)</f>
        <v>0</v>
      </c>
      <c r="G17" s="142">
        <f t="shared" si="0"/>
        <v>0</v>
      </c>
    </row>
    <row r="18" spans="1:11">
      <c r="A18" s="131" t="s">
        <v>87</v>
      </c>
      <c r="B18" s="143">
        <v>0.69498240000000022</v>
      </c>
      <c r="C18" s="132"/>
      <c r="D18" s="133"/>
      <c r="E18" s="141">
        <f>E17*$B$18</f>
        <v>0</v>
      </c>
      <c r="F18" s="141">
        <f>F17*$B$18</f>
        <v>0</v>
      </c>
      <c r="G18" s="142">
        <f t="shared" si="0"/>
        <v>0</v>
      </c>
    </row>
    <row r="19" spans="1:11" ht="13.5" thickBot="1">
      <c r="A19" s="144" t="s">
        <v>88</v>
      </c>
      <c r="B19" s="145"/>
      <c r="C19" s="146"/>
      <c r="D19" s="147"/>
      <c r="E19" s="148">
        <f>SUM(E17:E18)</f>
        <v>0</v>
      </c>
      <c r="F19" s="148">
        <f>SUM(F17:F18)</f>
        <v>0</v>
      </c>
      <c r="G19" s="148">
        <f t="shared" si="0"/>
        <v>0</v>
      </c>
    </row>
    <row r="20" spans="1:11" s="101" customFormat="1" ht="13.5" thickBot="1">
      <c r="A20" s="239" t="s">
        <v>89</v>
      </c>
      <c r="B20" s="240"/>
      <c r="C20" s="240"/>
      <c r="D20" s="240"/>
      <c r="E20" s="240"/>
      <c r="F20" s="240"/>
      <c r="G20" s="149"/>
    </row>
    <row r="21" spans="1:11">
      <c r="A21" s="150" t="s">
        <v>90</v>
      </c>
      <c r="B21" s="151"/>
      <c r="C21" s="151"/>
      <c r="D21" s="151"/>
      <c r="E21" s="152"/>
      <c r="F21" s="152"/>
      <c r="G21" s="152"/>
    </row>
    <row r="22" spans="1:11">
      <c r="A22" s="153" t="s">
        <v>91</v>
      </c>
      <c r="B22" s="154"/>
      <c r="C22" s="155">
        <v>2</v>
      </c>
      <c r="D22" s="154"/>
      <c r="E22" s="156"/>
      <c r="F22" s="156"/>
      <c r="G22" s="156"/>
    </row>
    <row r="23" spans="1:11">
      <c r="A23" s="153" t="s">
        <v>92</v>
      </c>
      <c r="B23" s="154"/>
      <c r="C23" s="157">
        <v>30</v>
      </c>
      <c r="D23" s="154"/>
      <c r="E23" s="156"/>
      <c r="F23" s="156"/>
      <c r="G23" s="156"/>
    </row>
    <row r="24" spans="1:11">
      <c r="A24" s="153" t="s">
        <v>93</v>
      </c>
      <c r="B24" s="154"/>
      <c r="C24" s="154"/>
      <c r="D24" s="158">
        <v>5</v>
      </c>
      <c r="E24" s="156"/>
      <c r="F24" s="156"/>
      <c r="G24" s="156"/>
    </row>
    <row r="25" spans="1:11">
      <c r="A25" s="153" t="s">
        <v>94</v>
      </c>
      <c r="B25" s="154"/>
      <c r="C25" s="154"/>
      <c r="D25" s="154"/>
      <c r="E25" s="159">
        <f>D24*C22*((1-D7)*C23)</f>
        <v>200.00000000000003</v>
      </c>
      <c r="F25" s="159">
        <f>D24*(D7*C23)*C22</f>
        <v>100</v>
      </c>
      <c r="G25" s="156"/>
    </row>
    <row r="26" spans="1:11">
      <c r="A26" s="153" t="s">
        <v>95</v>
      </c>
      <c r="B26" s="160">
        <v>0.06</v>
      </c>
      <c r="C26" s="154"/>
      <c r="D26" s="154"/>
      <c r="E26" s="161">
        <f>(B26*D11)*-1</f>
        <v>0</v>
      </c>
      <c r="F26" s="161">
        <f>(B26*D11*D7)*-1</f>
        <v>0</v>
      </c>
      <c r="G26" s="156"/>
    </row>
    <row r="27" spans="1:11">
      <c r="A27" s="140" t="s">
        <v>36</v>
      </c>
      <c r="B27" s="162"/>
      <c r="C27" s="162"/>
      <c r="D27" s="163"/>
      <c r="E27" s="159">
        <f>IF(E26*-1&gt;=E25,0,E25+E26)</f>
        <v>200.00000000000003</v>
      </c>
      <c r="F27" s="159">
        <f>IF(F26*-1&gt;=F25,0,F25+F26)</f>
        <v>100</v>
      </c>
      <c r="G27" s="164">
        <f>SUM(E27:F27)</f>
        <v>300</v>
      </c>
      <c r="I27" s="130"/>
      <c r="J27" s="165"/>
      <c r="K27" s="130"/>
    </row>
    <row r="28" spans="1:11">
      <c r="A28" s="153" t="s">
        <v>96</v>
      </c>
      <c r="B28" s="166"/>
      <c r="C28" s="162"/>
      <c r="D28" s="163"/>
      <c r="E28" s="161">
        <f>(E27*B28)*-1</f>
        <v>0</v>
      </c>
      <c r="F28" s="161">
        <f>(F27*B28)*-1</f>
        <v>0</v>
      </c>
      <c r="G28" s="139">
        <f>SUM(E28:F28)</f>
        <v>0</v>
      </c>
      <c r="I28" s="130"/>
      <c r="J28" s="165"/>
      <c r="K28" s="130"/>
    </row>
    <row r="29" spans="1:11" ht="13.5" thickBot="1">
      <c r="A29" s="144" t="s">
        <v>97</v>
      </c>
      <c r="B29" s="167"/>
      <c r="C29" s="167"/>
      <c r="D29" s="168"/>
      <c r="E29" s="169">
        <f>SUM(E27:E28)</f>
        <v>200.00000000000003</v>
      </c>
      <c r="F29" s="169">
        <f>SUM(F27:F28)</f>
        <v>100</v>
      </c>
      <c r="G29" s="169">
        <f>SUM(E29:F29)</f>
        <v>300</v>
      </c>
      <c r="K29" s="130"/>
    </row>
    <row r="30" spans="1:11">
      <c r="A30" s="150" t="s">
        <v>98</v>
      </c>
      <c r="B30" s="151"/>
      <c r="C30" s="151"/>
      <c r="D30" s="151"/>
      <c r="E30" s="152"/>
      <c r="F30" s="152"/>
      <c r="G30" s="152"/>
    </row>
    <row r="31" spans="1:11">
      <c r="A31" s="153" t="s">
        <v>92</v>
      </c>
      <c r="B31" s="154"/>
      <c r="C31" s="157">
        <v>30</v>
      </c>
      <c r="D31" s="154"/>
      <c r="E31" s="156"/>
      <c r="F31" s="156"/>
      <c r="G31" s="156"/>
    </row>
    <row r="32" spans="1:11">
      <c r="A32" s="153" t="s">
        <v>99</v>
      </c>
      <c r="B32" s="154"/>
      <c r="C32" s="154"/>
      <c r="D32" s="155">
        <v>26.4</v>
      </c>
      <c r="E32" s="161">
        <f>D32*(1-D7)*C31</f>
        <v>528</v>
      </c>
      <c r="F32" s="161">
        <f>D32*D7*C31</f>
        <v>263.99999999999994</v>
      </c>
      <c r="G32" s="139">
        <f>SUM(E32:F32)</f>
        <v>792</v>
      </c>
    </row>
    <row r="33" spans="1:7">
      <c r="A33" s="153" t="s">
        <v>95</v>
      </c>
      <c r="B33" s="170">
        <v>0</v>
      </c>
      <c r="C33" s="154"/>
      <c r="D33" s="162"/>
      <c r="E33" s="161">
        <f>E32*$B$33*-1</f>
        <v>0</v>
      </c>
      <c r="F33" s="161">
        <f>F32*$B$33*-1</f>
        <v>0</v>
      </c>
      <c r="G33" s="139">
        <f>SUM(E33:F33)</f>
        <v>0</v>
      </c>
    </row>
    <row r="34" spans="1:7">
      <c r="A34" s="140" t="s">
        <v>36</v>
      </c>
      <c r="B34" s="162"/>
      <c r="C34" s="162"/>
      <c r="D34" s="162"/>
      <c r="E34" s="159">
        <f>SUM(E32:E33)</f>
        <v>528</v>
      </c>
      <c r="F34" s="159">
        <f>SUM(F32:F33)</f>
        <v>263.99999999999994</v>
      </c>
      <c r="G34" s="164">
        <f>SUM(E34:F34)</f>
        <v>792</v>
      </c>
    </row>
    <row r="35" spans="1:7">
      <c r="A35" s="153" t="s">
        <v>96</v>
      </c>
      <c r="B35" s="166"/>
      <c r="C35" s="162"/>
      <c r="D35" s="162"/>
      <c r="E35" s="161">
        <f>(E34*B35)*-1</f>
        <v>0</v>
      </c>
      <c r="F35" s="161">
        <f>(F34*B35)*-1</f>
        <v>0</v>
      </c>
      <c r="G35" s="139">
        <f>SUM(E35:F35)</f>
        <v>0</v>
      </c>
    </row>
    <row r="36" spans="1:7" ht="13.5" thickBot="1">
      <c r="A36" s="144" t="s">
        <v>97</v>
      </c>
      <c r="B36" s="167"/>
      <c r="C36" s="167"/>
      <c r="D36" s="167"/>
      <c r="E36" s="171">
        <f>SUM(E34:E35)</f>
        <v>528</v>
      </c>
      <c r="F36" s="171">
        <f>SUM(F34:F35)</f>
        <v>263.99999999999994</v>
      </c>
      <c r="G36" s="169">
        <f>SUM(E36:F36)</f>
        <v>792</v>
      </c>
    </row>
    <row r="37" spans="1:7">
      <c r="A37" s="150" t="s">
        <v>100</v>
      </c>
      <c r="B37" s="151"/>
      <c r="C37" s="151"/>
      <c r="D37" s="151"/>
      <c r="E37" s="172"/>
      <c r="F37" s="172"/>
      <c r="G37" s="152"/>
    </row>
    <row r="38" spans="1:7">
      <c r="A38" s="153" t="s">
        <v>101</v>
      </c>
      <c r="B38" s="154"/>
      <c r="C38" s="173">
        <v>1</v>
      </c>
      <c r="D38" s="155">
        <v>517.9</v>
      </c>
      <c r="E38" s="161">
        <f>D38*C38</f>
        <v>517.9</v>
      </c>
      <c r="F38" s="161">
        <f>E38*$D$7</f>
        <v>172.63333333333333</v>
      </c>
      <c r="G38" s="139">
        <f>SUM(E38:F38)</f>
        <v>690.5333333333333</v>
      </c>
    </row>
    <row r="39" spans="1:7">
      <c r="A39" s="153" t="s">
        <v>102</v>
      </c>
      <c r="B39" s="170">
        <v>0</v>
      </c>
      <c r="C39" s="154"/>
      <c r="D39" s="154"/>
      <c r="E39" s="161">
        <f>(E38*B39)*-1</f>
        <v>0</v>
      </c>
      <c r="F39" s="161">
        <f>(F38*B39)*-1</f>
        <v>0</v>
      </c>
      <c r="G39" s="139">
        <f>SUM(E39:F39)</f>
        <v>0</v>
      </c>
    </row>
    <row r="40" spans="1:7" ht="13.5" thickBot="1">
      <c r="A40" s="144" t="s">
        <v>97</v>
      </c>
      <c r="B40" s="167"/>
      <c r="C40" s="167"/>
      <c r="D40" s="168"/>
      <c r="E40" s="169">
        <f>SUM(E38:E39)</f>
        <v>517.9</v>
      </c>
      <c r="F40" s="169">
        <f>SUM(F38:F39)</f>
        <v>172.63333333333333</v>
      </c>
      <c r="G40" s="169">
        <f>SUM(E40:F40)</f>
        <v>690.5333333333333</v>
      </c>
    </row>
    <row r="41" spans="1:7">
      <c r="A41" s="150" t="s">
        <v>103</v>
      </c>
      <c r="B41" s="151"/>
      <c r="C41" s="151"/>
      <c r="D41" s="151"/>
      <c r="E41" s="152"/>
      <c r="F41" s="152"/>
      <c r="G41" s="152"/>
    </row>
    <row r="42" spans="1:7">
      <c r="A42" s="153" t="s">
        <v>101</v>
      </c>
      <c r="B42" s="154"/>
      <c r="C42" s="173"/>
      <c r="D42" s="173"/>
      <c r="E42" s="139">
        <f>D42*C42</f>
        <v>0</v>
      </c>
      <c r="F42" s="139">
        <f>E42*$D$7</f>
        <v>0</v>
      </c>
      <c r="G42" s="139">
        <f>SUM(E42:F42)</f>
        <v>0</v>
      </c>
    </row>
    <row r="43" spans="1:7" ht="13.5" thickBot="1">
      <c r="A43" s="144" t="s">
        <v>97</v>
      </c>
      <c r="B43" s="167"/>
      <c r="C43" s="167"/>
      <c r="D43" s="168"/>
      <c r="E43" s="169">
        <f>SUM(E42:E42)</f>
        <v>0</v>
      </c>
      <c r="F43" s="169">
        <f>SUM(F42:F42)</f>
        <v>0</v>
      </c>
      <c r="G43" s="169">
        <f>SUM(E43:F43)</f>
        <v>0</v>
      </c>
    </row>
    <row r="44" spans="1:7">
      <c r="A44" s="150" t="s">
        <v>104</v>
      </c>
      <c r="B44" s="151"/>
      <c r="C44" s="151"/>
      <c r="D44" s="151"/>
      <c r="E44" s="152"/>
      <c r="F44" s="152"/>
      <c r="G44" s="152"/>
    </row>
    <row r="45" spans="1:7">
      <c r="A45" s="153" t="s">
        <v>101</v>
      </c>
      <c r="B45" s="154"/>
      <c r="C45" s="173">
        <v>1</v>
      </c>
      <c r="D45" s="155">
        <v>33</v>
      </c>
      <c r="E45" s="139">
        <f>D45*C45</f>
        <v>33</v>
      </c>
      <c r="F45" s="139">
        <f>E45*$D$7</f>
        <v>11</v>
      </c>
      <c r="G45" s="139">
        <f>SUM(E45:F45)</f>
        <v>44</v>
      </c>
    </row>
    <row r="46" spans="1:7" ht="13.5" thickBot="1">
      <c r="A46" s="144" t="s">
        <v>97</v>
      </c>
      <c r="B46" s="167"/>
      <c r="C46" s="167"/>
      <c r="D46" s="168"/>
      <c r="E46" s="169">
        <f>SUM(E45:E45)</f>
        <v>33</v>
      </c>
      <c r="F46" s="169">
        <f>E46*$D$7</f>
        <v>11</v>
      </c>
      <c r="G46" s="169">
        <f>SUM(E46:F46)</f>
        <v>44</v>
      </c>
    </row>
    <row r="47" spans="1:7" ht="13.5" thickBot="1">
      <c r="A47" s="174" t="s">
        <v>105</v>
      </c>
      <c r="B47" s="175"/>
      <c r="C47" s="176"/>
      <c r="D47" s="177"/>
      <c r="E47" s="178">
        <f>SUM(E46,E43,E40,E36,E29)</f>
        <v>1278.9000000000001</v>
      </c>
      <c r="F47" s="178">
        <f>SUM(F46,F43,F40,F36,F29)</f>
        <v>547.63333333333321</v>
      </c>
      <c r="G47" s="178">
        <f>SUM(G46,G43,G40,G36,G29)</f>
        <v>1826.5333333333333</v>
      </c>
    </row>
    <row r="48" spans="1:7">
      <c r="A48" s="179" t="s">
        <v>107</v>
      </c>
      <c r="B48" s="180"/>
      <c r="C48" s="180"/>
      <c r="D48" s="180"/>
      <c r="E48" s="181"/>
      <c r="F48" s="181"/>
      <c r="G48" s="181"/>
    </row>
    <row r="49" spans="1:10">
      <c r="A49" s="184"/>
      <c r="B49" s="154"/>
      <c r="C49" s="173"/>
      <c r="D49" s="173"/>
      <c r="E49" s="139">
        <f t="shared" ref="E49:E54" si="1">D49*C49</f>
        <v>0</v>
      </c>
      <c r="F49" s="139">
        <f t="shared" ref="F49:F54" si="2">E49*$D$7</f>
        <v>0</v>
      </c>
      <c r="G49" s="139">
        <f t="shared" ref="G49:G70" si="3">SUM(E49:F49)</f>
        <v>0</v>
      </c>
    </row>
    <row r="50" spans="1:10">
      <c r="A50" s="184"/>
      <c r="B50" s="170"/>
      <c r="C50" s="173"/>
      <c r="D50" s="173"/>
      <c r="E50" s="139">
        <f t="shared" si="1"/>
        <v>0</v>
      </c>
      <c r="F50" s="139">
        <f t="shared" si="2"/>
        <v>0</v>
      </c>
      <c r="G50" s="139">
        <f t="shared" si="3"/>
        <v>0</v>
      </c>
    </row>
    <row r="51" spans="1:10">
      <c r="A51" s="184"/>
      <c r="B51" s="170"/>
      <c r="C51" s="173"/>
      <c r="D51" s="173"/>
      <c r="E51" s="139">
        <f t="shared" si="1"/>
        <v>0</v>
      </c>
      <c r="F51" s="139">
        <f t="shared" si="2"/>
        <v>0</v>
      </c>
      <c r="G51" s="139">
        <f t="shared" si="3"/>
        <v>0</v>
      </c>
    </row>
    <row r="52" spans="1:10">
      <c r="A52" s="184"/>
      <c r="B52" s="170"/>
      <c r="C52" s="173"/>
      <c r="D52" s="173"/>
      <c r="E52" s="139">
        <f t="shared" si="1"/>
        <v>0</v>
      </c>
      <c r="F52" s="139">
        <f t="shared" si="2"/>
        <v>0</v>
      </c>
      <c r="G52" s="139">
        <f t="shared" si="3"/>
        <v>0</v>
      </c>
    </row>
    <row r="53" spans="1:10">
      <c r="A53" s="184"/>
      <c r="B53" s="170"/>
      <c r="C53" s="173"/>
      <c r="D53" s="173"/>
      <c r="E53" s="139">
        <f t="shared" si="1"/>
        <v>0</v>
      </c>
      <c r="F53" s="139">
        <f t="shared" si="2"/>
        <v>0</v>
      </c>
      <c r="G53" s="139">
        <f t="shared" si="3"/>
        <v>0</v>
      </c>
    </row>
    <row r="54" spans="1:10">
      <c r="A54" s="184"/>
      <c r="B54" s="170"/>
      <c r="C54" s="173"/>
      <c r="D54" s="173"/>
      <c r="E54" s="139">
        <f t="shared" si="1"/>
        <v>0</v>
      </c>
      <c r="F54" s="139">
        <f t="shared" si="2"/>
        <v>0</v>
      </c>
      <c r="G54" s="139">
        <f t="shared" si="3"/>
        <v>0</v>
      </c>
    </row>
    <row r="55" spans="1:10">
      <c r="A55" s="140" t="s">
        <v>36</v>
      </c>
      <c r="B55" s="162"/>
      <c r="C55" s="162"/>
      <c r="D55" s="162"/>
      <c r="E55" s="164">
        <f>SUM(E49:E54)</f>
        <v>0</v>
      </c>
      <c r="F55" s="164">
        <f>E55*$D$7</f>
        <v>0</v>
      </c>
      <c r="G55" s="164">
        <f t="shared" si="3"/>
        <v>0</v>
      </c>
    </row>
    <row r="56" spans="1:10">
      <c r="A56" s="153" t="s">
        <v>96</v>
      </c>
      <c r="B56" s="185">
        <v>0</v>
      </c>
      <c r="C56" s="162"/>
      <c r="D56" s="162"/>
      <c r="E56" s="139">
        <f>(SUM(E55)*$B$56)*-1</f>
        <v>0</v>
      </c>
      <c r="F56" s="139">
        <f>(SUM(F55)*$B$56)*-1</f>
        <v>0</v>
      </c>
      <c r="G56" s="139">
        <f t="shared" si="3"/>
        <v>0</v>
      </c>
    </row>
    <row r="57" spans="1:10" ht="13.5" thickBot="1">
      <c r="A57" s="144" t="s">
        <v>97</v>
      </c>
      <c r="B57" s="167"/>
      <c r="C57" s="167"/>
      <c r="D57" s="168"/>
      <c r="E57" s="169">
        <f>SUM(E55:E56)</f>
        <v>0</v>
      </c>
      <c r="F57" s="169">
        <f>SUM(F55:F56)</f>
        <v>0</v>
      </c>
      <c r="G57" s="169">
        <f t="shared" si="3"/>
        <v>0</v>
      </c>
    </row>
    <row r="58" spans="1:10" ht="38.25">
      <c r="A58" s="186" t="s">
        <v>108</v>
      </c>
      <c r="B58" s="187" t="s">
        <v>109</v>
      </c>
      <c r="C58" s="188" t="s">
        <v>74</v>
      </c>
      <c r="D58" s="187" t="s">
        <v>75</v>
      </c>
      <c r="E58" s="189" t="s">
        <v>76</v>
      </c>
      <c r="F58" s="189" t="s">
        <v>77</v>
      </c>
      <c r="G58" s="189" t="s">
        <v>78</v>
      </c>
    </row>
    <row r="59" spans="1:10">
      <c r="A59" s="190"/>
      <c r="B59" s="191"/>
      <c r="C59" s="191"/>
      <c r="D59" s="191"/>
      <c r="E59" s="129">
        <v>0</v>
      </c>
      <c r="F59" s="129">
        <v>0</v>
      </c>
      <c r="G59" s="129">
        <f t="shared" si="3"/>
        <v>0</v>
      </c>
      <c r="I59" s="165"/>
    </row>
    <row r="60" spans="1:10">
      <c r="A60" s="190"/>
      <c r="B60" s="173"/>
      <c r="C60" s="173"/>
      <c r="D60" s="173"/>
      <c r="E60" s="129">
        <v>0</v>
      </c>
      <c r="F60" s="129">
        <v>0</v>
      </c>
      <c r="G60" s="129">
        <f t="shared" ref="G60:G65" si="4">SUM(E60:F60)</f>
        <v>0</v>
      </c>
      <c r="I60" s="165"/>
    </row>
    <row r="61" spans="1:10">
      <c r="A61" s="190"/>
      <c r="B61" s="173"/>
      <c r="C61" s="173"/>
      <c r="D61" s="173"/>
      <c r="E61" s="129">
        <v>0</v>
      </c>
      <c r="F61" s="129">
        <v>0</v>
      </c>
      <c r="G61" s="129">
        <f t="shared" si="4"/>
        <v>0</v>
      </c>
      <c r="I61" s="165"/>
    </row>
    <row r="62" spans="1:10">
      <c r="A62" s="190"/>
      <c r="B62" s="173"/>
      <c r="C62" s="173"/>
      <c r="D62" s="173"/>
      <c r="E62" s="129">
        <v>0</v>
      </c>
      <c r="F62" s="129">
        <v>0</v>
      </c>
      <c r="G62" s="129">
        <f t="shared" si="4"/>
        <v>0</v>
      </c>
      <c r="I62" s="130"/>
      <c r="J62" s="130"/>
    </row>
    <row r="63" spans="1:10">
      <c r="A63" s="190"/>
      <c r="B63" s="173"/>
      <c r="C63" s="173"/>
      <c r="D63" s="173"/>
      <c r="E63" s="129">
        <v>0</v>
      </c>
      <c r="F63" s="129">
        <v>0</v>
      </c>
      <c r="G63" s="129">
        <f t="shared" si="4"/>
        <v>0</v>
      </c>
    </row>
    <row r="64" spans="1:10">
      <c r="A64" s="190"/>
      <c r="B64" s="173"/>
      <c r="C64" s="173"/>
      <c r="D64" s="173"/>
      <c r="E64" s="129">
        <v>0</v>
      </c>
      <c r="F64" s="129">
        <v>0</v>
      </c>
      <c r="G64" s="129">
        <f t="shared" si="4"/>
        <v>0</v>
      </c>
    </row>
    <row r="65" spans="1:7">
      <c r="A65" s="190"/>
      <c r="B65" s="173"/>
      <c r="C65" s="173"/>
      <c r="D65" s="173"/>
      <c r="E65" s="129">
        <v>0</v>
      </c>
      <c r="F65" s="129">
        <v>0</v>
      </c>
      <c r="G65" s="129">
        <f t="shared" si="4"/>
        <v>0</v>
      </c>
    </row>
    <row r="66" spans="1:7">
      <c r="A66" s="140" t="s">
        <v>36</v>
      </c>
      <c r="B66" s="162"/>
      <c r="C66" s="162"/>
      <c r="D66" s="162"/>
      <c r="E66" s="164">
        <f>SUM(E59:E65)</f>
        <v>0</v>
      </c>
      <c r="F66" s="164">
        <f>SUM(F59:F65)</f>
        <v>0</v>
      </c>
      <c r="G66" s="139">
        <f t="shared" si="3"/>
        <v>0</v>
      </c>
    </row>
    <row r="67" spans="1:7">
      <c r="A67" s="153" t="s">
        <v>110</v>
      </c>
      <c r="B67" s="185">
        <v>2.5000000000000001E-3</v>
      </c>
      <c r="C67" s="162"/>
      <c r="D67" s="183">
        <f>(C59*D59)+(C60*D60)+(C61*D61)+(C62*D62)+(C63*D63)+(C64*D64)+(C65*D65)</f>
        <v>0</v>
      </c>
      <c r="E67" s="164">
        <f>E66*$B$67</f>
        <v>0</v>
      </c>
      <c r="F67" s="142">
        <f>F66*$B$67</f>
        <v>0</v>
      </c>
      <c r="G67" s="139">
        <f t="shared" si="3"/>
        <v>0</v>
      </c>
    </row>
    <row r="68" spans="1:7">
      <c r="A68" s="153" t="s">
        <v>96</v>
      </c>
      <c r="B68" s="185">
        <v>0</v>
      </c>
      <c r="C68" s="162"/>
      <c r="D68" s="183">
        <f>SUM(E66:E67)</f>
        <v>0</v>
      </c>
      <c r="E68" s="139">
        <f>(SUM(E66:E67)*$B$68)*-1</f>
        <v>0</v>
      </c>
      <c r="F68" s="139">
        <f>(SUM(F66:F67)*$B$68)*-1</f>
        <v>0</v>
      </c>
      <c r="G68" s="139">
        <f t="shared" si="3"/>
        <v>0</v>
      </c>
    </row>
    <row r="69" spans="1:7" ht="13.5" thickBot="1">
      <c r="A69" s="192" t="s">
        <v>97</v>
      </c>
      <c r="B69" s="193"/>
      <c r="C69" s="193"/>
      <c r="D69" s="194"/>
      <c r="E69" s="169">
        <f>SUM(E66:E68)</f>
        <v>0</v>
      </c>
      <c r="F69" s="169">
        <f>SUM(F66:F68)</f>
        <v>0</v>
      </c>
      <c r="G69" s="139">
        <f t="shared" si="3"/>
        <v>0</v>
      </c>
    </row>
    <row r="70" spans="1:7" ht="13.5" thickBot="1">
      <c r="A70" s="144" t="s">
        <v>111</v>
      </c>
      <c r="B70" s="167"/>
      <c r="C70" s="167"/>
      <c r="D70" s="167"/>
      <c r="E70" s="169" t="e">
        <f>SUM(E69,E57,#REF!)</f>
        <v>#REF!</v>
      </c>
      <c r="F70" s="169" t="e">
        <f>SUM(F69,F57,#REF!)</f>
        <v>#REF!</v>
      </c>
      <c r="G70" s="169" t="e">
        <f t="shared" si="3"/>
        <v>#REF!</v>
      </c>
    </row>
    <row r="71" spans="1:7" ht="13.5" thickBot="1">
      <c r="A71" s="144" t="s">
        <v>112</v>
      </c>
      <c r="B71" s="167"/>
      <c r="C71" s="167"/>
      <c r="D71" s="167"/>
      <c r="E71" s="169" t="e">
        <f>SUM(E70,E47,E19)</f>
        <v>#REF!</v>
      </c>
      <c r="F71" s="169" t="e">
        <f>SUM(F70,F47,F19)</f>
        <v>#REF!</v>
      </c>
      <c r="G71" s="169" t="e">
        <f>SUM(E71:F71)</f>
        <v>#REF!</v>
      </c>
    </row>
    <row r="72" spans="1:7" ht="13.5" thickBot="1">
      <c r="A72" s="239" t="s">
        <v>113</v>
      </c>
      <c r="B72" s="240"/>
      <c r="C72" s="240"/>
      <c r="D72" s="240"/>
      <c r="E72" s="240"/>
      <c r="F72" s="240"/>
      <c r="G72" s="241"/>
    </row>
    <row r="73" spans="1:7" ht="26.25" thickBot="1">
      <c r="A73" s="195" t="s">
        <v>72</v>
      </c>
      <c r="B73" s="196" t="s">
        <v>73</v>
      </c>
      <c r="C73" s="196" t="s">
        <v>74</v>
      </c>
      <c r="D73" s="197" t="s">
        <v>75</v>
      </c>
      <c r="E73" s="198" t="s">
        <v>76</v>
      </c>
      <c r="F73" s="198" t="s">
        <v>77</v>
      </c>
      <c r="G73" s="198" t="s">
        <v>78</v>
      </c>
    </row>
    <row r="74" spans="1:7">
      <c r="A74" s="125" t="s">
        <v>114</v>
      </c>
      <c r="B74" s="199">
        <f>EMT!F50</f>
        <v>0.127889</v>
      </c>
      <c r="C74" s="154"/>
      <c r="D74" s="193"/>
      <c r="E74" s="139" t="e">
        <f>E71*$B$74</f>
        <v>#REF!</v>
      </c>
      <c r="F74" s="139" t="e">
        <f>F71*$B$74</f>
        <v>#REF!</v>
      </c>
      <c r="G74" s="139" t="e">
        <f>SUM(E74:F74)</f>
        <v>#REF!</v>
      </c>
    </row>
    <row r="75" spans="1:7">
      <c r="A75" s="192" t="s">
        <v>36</v>
      </c>
      <c r="B75" s="193"/>
      <c r="C75" s="193"/>
      <c r="D75" s="193"/>
      <c r="E75" s="200" t="e">
        <f>SUM(E74:E74)</f>
        <v>#REF!</v>
      </c>
      <c r="F75" s="200" t="e">
        <f>SUM(F74:F74)</f>
        <v>#REF!</v>
      </c>
      <c r="G75" s="139" t="e">
        <f>SUM(E75:F75)</f>
        <v>#REF!</v>
      </c>
    </row>
    <row r="76" spans="1:7">
      <c r="A76" s="125" t="s">
        <v>115</v>
      </c>
      <c r="B76" s="199">
        <f>EMT!I61</f>
        <v>8.6499999999999994E-2</v>
      </c>
      <c r="C76" s="154"/>
      <c r="D76" s="193"/>
      <c r="E76" s="139" t="e">
        <f>(E71+E74)*$B$76</f>
        <v>#REF!</v>
      </c>
      <c r="F76" s="139" t="e">
        <f>(F71+F74)*$B$76</f>
        <v>#REF!</v>
      </c>
      <c r="G76" s="139" t="e">
        <f>SUM(E76:F76)</f>
        <v>#REF!</v>
      </c>
    </row>
    <row r="77" spans="1:7" ht="13.5" thickBot="1">
      <c r="A77" s="192" t="s">
        <v>36</v>
      </c>
      <c r="B77" s="193"/>
      <c r="C77" s="193"/>
      <c r="D77" s="193"/>
      <c r="E77" s="200" t="e">
        <f>SUM(E76:E76)</f>
        <v>#REF!</v>
      </c>
      <c r="F77" s="200" t="e">
        <f>SUM(F76:F76)</f>
        <v>#REF!</v>
      </c>
      <c r="G77" s="139" t="e">
        <f>SUM(E77:F77)</f>
        <v>#REF!</v>
      </c>
    </row>
    <row r="78" spans="1:7" ht="13.5" thickBot="1">
      <c r="A78" s="201" t="s">
        <v>116</v>
      </c>
      <c r="B78" s="202"/>
      <c r="C78" s="202"/>
      <c r="D78" s="202"/>
      <c r="E78" s="203" t="e">
        <f>E71+E75+E77</f>
        <v>#REF!</v>
      </c>
      <c r="F78" s="203" t="e">
        <f>F71+F75+F77</f>
        <v>#REF!</v>
      </c>
      <c r="G78" s="203" t="e">
        <f>SUM(E78:F78)</f>
        <v>#REF!</v>
      </c>
    </row>
    <row r="79" spans="1:7" ht="13.5" thickBot="1">
      <c r="A79" s="235"/>
      <c r="B79" s="236"/>
      <c r="C79" s="236"/>
      <c r="D79" s="236"/>
      <c r="E79" s="236"/>
      <c r="F79" s="236"/>
      <c r="G79" s="237"/>
    </row>
    <row r="80" spans="1:7" ht="13.5" thickBot="1">
      <c r="A80" s="201" t="s">
        <v>117</v>
      </c>
      <c r="B80" s="204">
        <v>1.9400000000000001E-2</v>
      </c>
      <c r="C80" s="202"/>
      <c r="D80" s="202"/>
      <c r="E80" s="205">
        <f>E17*$B$80</f>
        <v>0</v>
      </c>
      <c r="F80" s="205">
        <f>F17*$B$80</f>
        <v>0</v>
      </c>
      <c r="G80" s="203">
        <f>SUM(E80:F80)</f>
        <v>0</v>
      </c>
    </row>
    <row r="81" spans="1:9">
      <c r="A81" s="125" t="s">
        <v>114</v>
      </c>
      <c r="B81" s="206">
        <f>EMT!F50</f>
        <v>0.127889</v>
      </c>
      <c r="C81" s="154"/>
      <c r="D81" s="154"/>
      <c r="E81" s="139">
        <f>E80*$B$81</f>
        <v>0</v>
      </c>
      <c r="F81" s="139">
        <f>F80*$B$81</f>
        <v>0</v>
      </c>
      <c r="G81" s="139">
        <f>SUM(E81:F81)</f>
        <v>0</v>
      </c>
    </row>
    <row r="82" spans="1:9">
      <c r="A82" s="125" t="s">
        <v>115</v>
      </c>
      <c r="B82" s="206">
        <f>EMT!I61</f>
        <v>8.6499999999999994E-2</v>
      </c>
      <c r="C82" s="154"/>
      <c r="D82" s="193"/>
      <c r="E82" s="139">
        <f>E80*$B$82</f>
        <v>0</v>
      </c>
      <c r="F82" s="139">
        <f>F80*$B$82</f>
        <v>0</v>
      </c>
      <c r="G82" s="139">
        <f>SUM(E82:F82)</f>
        <v>0</v>
      </c>
    </row>
    <row r="83" spans="1:9" ht="13.5" thickBot="1">
      <c r="A83" s="192" t="s">
        <v>36</v>
      </c>
      <c r="B83" s="193"/>
      <c r="C83" s="193"/>
      <c r="D83" s="193"/>
      <c r="E83" s="200">
        <f>SUM(E80:E82)</f>
        <v>0</v>
      </c>
      <c r="F83" s="200">
        <f>SUM(F80:F82)</f>
        <v>0</v>
      </c>
      <c r="G83" s="139">
        <f>SUM(E83:F83)</f>
        <v>0</v>
      </c>
    </row>
    <row r="84" spans="1:9" ht="13.5" thickBot="1">
      <c r="A84" s="201" t="s">
        <v>116</v>
      </c>
      <c r="B84" s="202"/>
      <c r="C84" s="202"/>
      <c r="D84" s="202"/>
      <c r="E84" s="203" t="e">
        <f>SUM(E71+E75+E77+E83)</f>
        <v>#REF!</v>
      </c>
      <c r="F84" s="203" t="e">
        <f>SUM(F71+F75+F77+F83)</f>
        <v>#REF!</v>
      </c>
      <c r="G84" s="203" t="e">
        <f>SUM(E84:F84)</f>
        <v>#REF!</v>
      </c>
    </row>
    <row r="86" spans="1:9">
      <c r="G86" s="130"/>
      <c r="I86" s="130"/>
    </row>
    <row r="87" spans="1:9">
      <c r="G87" s="130"/>
      <c r="I87" s="130"/>
    </row>
    <row r="88" spans="1:9">
      <c r="G88" s="130"/>
      <c r="I88" s="130"/>
    </row>
    <row r="89" spans="1:9">
      <c r="I89" s="130"/>
    </row>
    <row r="90" spans="1:9">
      <c r="I90" s="130"/>
    </row>
  </sheetData>
  <mergeCells count="5">
    <mergeCell ref="A79:G79"/>
    <mergeCell ref="A1:E1"/>
    <mergeCell ref="A10:G10"/>
    <mergeCell ref="A20:F20"/>
    <mergeCell ref="A72:G72"/>
  </mergeCells>
  <conditionalFormatting sqref="E56:G56 E68:F68 E26:F26 E28:G28 E33:G33 E35:G35 E39:G39">
    <cfRule type="cellIs" dxfId="6" priority="3" stopIfTrue="1" operator="lessThan">
      <formula>0</formula>
    </cfRule>
  </conditionalFormatting>
  <conditionalFormatting sqref="E59:G71 E74:G78 G80 E81:G84 E21:G57 E11:G19">
    <cfRule type="cellIs" dxfId="5" priority="2" stopIfTrue="1" operator="lessThan">
      <formula>0</formula>
    </cfRule>
  </conditionalFormatting>
  <conditionalFormatting sqref="F26:G26">
    <cfRule type="cellIs" dxfId="4" priority="1" stopIfTrue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10"/>
  <sheetViews>
    <sheetView workbookViewId="0">
      <selection activeCell="C58" sqref="C58"/>
    </sheetView>
  </sheetViews>
  <sheetFormatPr defaultRowHeight="12.75"/>
  <cols>
    <col min="1" max="1" width="45.85546875" style="100" customWidth="1"/>
    <col min="2" max="3" width="9.7109375" style="100" customWidth="1"/>
    <col min="4" max="4" width="10.42578125" style="100" customWidth="1"/>
    <col min="5" max="7" width="12.28515625" style="100" customWidth="1"/>
    <col min="8" max="8" width="9.140625" style="100"/>
    <col min="9" max="9" width="11" style="100" bestFit="1" customWidth="1"/>
    <col min="10" max="256" width="9.140625" style="100"/>
    <col min="257" max="257" width="45.42578125" style="100" bestFit="1" customWidth="1"/>
    <col min="258" max="259" width="9.7109375" style="100" customWidth="1"/>
    <col min="260" max="260" width="10.42578125" style="100" customWidth="1"/>
    <col min="261" max="263" width="12.28515625" style="100" customWidth="1"/>
    <col min="264" max="264" width="9.140625" style="100"/>
    <col min="265" max="265" width="11" style="100" bestFit="1" customWidth="1"/>
    <col min="266" max="512" width="9.140625" style="100"/>
    <col min="513" max="513" width="45.42578125" style="100" bestFit="1" customWidth="1"/>
    <col min="514" max="515" width="9.7109375" style="100" customWidth="1"/>
    <col min="516" max="516" width="10.42578125" style="100" customWidth="1"/>
    <col min="517" max="519" width="12.28515625" style="100" customWidth="1"/>
    <col min="520" max="520" width="9.140625" style="100"/>
    <col min="521" max="521" width="11" style="100" bestFit="1" customWidth="1"/>
    <col min="522" max="768" width="9.140625" style="100"/>
    <col min="769" max="769" width="45.42578125" style="100" bestFit="1" customWidth="1"/>
    <col min="770" max="771" width="9.7109375" style="100" customWidth="1"/>
    <col min="772" max="772" width="10.42578125" style="100" customWidth="1"/>
    <col min="773" max="775" width="12.28515625" style="100" customWidth="1"/>
    <col min="776" max="776" width="9.140625" style="100"/>
    <col min="777" max="777" width="11" style="100" bestFit="1" customWidth="1"/>
    <col min="778" max="1024" width="9.140625" style="100"/>
    <col min="1025" max="1025" width="45.42578125" style="100" bestFit="1" customWidth="1"/>
    <col min="1026" max="1027" width="9.7109375" style="100" customWidth="1"/>
    <col min="1028" max="1028" width="10.42578125" style="100" customWidth="1"/>
    <col min="1029" max="1031" width="12.28515625" style="100" customWidth="1"/>
    <col min="1032" max="1032" width="9.140625" style="100"/>
    <col min="1033" max="1033" width="11" style="100" bestFit="1" customWidth="1"/>
    <col min="1034" max="1280" width="9.140625" style="100"/>
    <col min="1281" max="1281" width="45.42578125" style="100" bestFit="1" customWidth="1"/>
    <col min="1282" max="1283" width="9.7109375" style="100" customWidth="1"/>
    <col min="1284" max="1284" width="10.42578125" style="100" customWidth="1"/>
    <col min="1285" max="1287" width="12.28515625" style="100" customWidth="1"/>
    <col min="1288" max="1288" width="9.140625" style="100"/>
    <col min="1289" max="1289" width="11" style="100" bestFit="1" customWidth="1"/>
    <col min="1290" max="1536" width="9.140625" style="100"/>
    <col min="1537" max="1537" width="45.42578125" style="100" bestFit="1" customWidth="1"/>
    <col min="1538" max="1539" width="9.7109375" style="100" customWidth="1"/>
    <col min="1540" max="1540" width="10.42578125" style="100" customWidth="1"/>
    <col min="1541" max="1543" width="12.28515625" style="100" customWidth="1"/>
    <col min="1544" max="1544" width="9.140625" style="100"/>
    <col min="1545" max="1545" width="11" style="100" bestFit="1" customWidth="1"/>
    <col min="1546" max="1792" width="9.140625" style="100"/>
    <col min="1793" max="1793" width="45.42578125" style="100" bestFit="1" customWidth="1"/>
    <col min="1794" max="1795" width="9.7109375" style="100" customWidth="1"/>
    <col min="1796" max="1796" width="10.42578125" style="100" customWidth="1"/>
    <col min="1797" max="1799" width="12.28515625" style="100" customWidth="1"/>
    <col min="1800" max="1800" width="9.140625" style="100"/>
    <col min="1801" max="1801" width="11" style="100" bestFit="1" customWidth="1"/>
    <col min="1802" max="2048" width="9.140625" style="100"/>
    <col min="2049" max="2049" width="45.42578125" style="100" bestFit="1" customWidth="1"/>
    <col min="2050" max="2051" width="9.7109375" style="100" customWidth="1"/>
    <col min="2052" max="2052" width="10.42578125" style="100" customWidth="1"/>
    <col min="2053" max="2055" width="12.28515625" style="100" customWidth="1"/>
    <col min="2056" max="2056" width="9.140625" style="100"/>
    <col min="2057" max="2057" width="11" style="100" bestFit="1" customWidth="1"/>
    <col min="2058" max="2304" width="9.140625" style="100"/>
    <col min="2305" max="2305" width="45.42578125" style="100" bestFit="1" customWidth="1"/>
    <col min="2306" max="2307" width="9.7109375" style="100" customWidth="1"/>
    <col min="2308" max="2308" width="10.42578125" style="100" customWidth="1"/>
    <col min="2309" max="2311" width="12.28515625" style="100" customWidth="1"/>
    <col min="2312" max="2312" width="9.140625" style="100"/>
    <col min="2313" max="2313" width="11" style="100" bestFit="1" customWidth="1"/>
    <col min="2314" max="2560" width="9.140625" style="100"/>
    <col min="2561" max="2561" width="45.42578125" style="100" bestFit="1" customWidth="1"/>
    <col min="2562" max="2563" width="9.7109375" style="100" customWidth="1"/>
    <col min="2564" max="2564" width="10.42578125" style="100" customWidth="1"/>
    <col min="2565" max="2567" width="12.28515625" style="100" customWidth="1"/>
    <col min="2568" max="2568" width="9.140625" style="100"/>
    <col min="2569" max="2569" width="11" style="100" bestFit="1" customWidth="1"/>
    <col min="2570" max="2816" width="9.140625" style="100"/>
    <col min="2817" max="2817" width="45.42578125" style="100" bestFit="1" customWidth="1"/>
    <col min="2818" max="2819" width="9.7109375" style="100" customWidth="1"/>
    <col min="2820" max="2820" width="10.42578125" style="100" customWidth="1"/>
    <col min="2821" max="2823" width="12.28515625" style="100" customWidth="1"/>
    <col min="2824" max="2824" width="9.140625" style="100"/>
    <col min="2825" max="2825" width="11" style="100" bestFit="1" customWidth="1"/>
    <col min="2826" max="3072" width="9.140625" style="100"/>
    <col min="3073" max="3073" width="45.42578125" style="100" bestFit="1" customWidth="1"/>
    <col min="3074" max="3075" width="9.7109375" style="100" customWidth="1"/>
    <col min="3076" max="3076" width="10.42578125" style="100" customWidth="1"/>
    <col min="3077" max="3079" width="12.28515625" style="100" customWidth="1"/>
    <col min="3080" max="3080" width="9.140625" style="100"/>
    <col min="3081" max="3081" width="11" style="100" bestFit="1" customWidth="1"/>
    <col min="3082" max="3328" width="9.140625" style="100"/>
    <col min="3329" max="3329" width="45.42578125" style="100" bestFit="1" customWidth="1"/>
    <col min="3330" max="3331" width="9.7109375" style="100" customWidth="1"/>
    <col min="3332" max="3332" width="10.42578125" style="100" customWidth="1"/>
    <col min="3333" max="3335" width="12.28515625" style="100" customWidth="1"/>
    <col min="3336" max="3336" width="9.140625" style="100"/>
    <col min="3337" max="3337" width="11" style="100" bestFit="1" customWidth="1"/>
    <col min="3338" max="3584" width="9.140625" style="100"/>
    <col min="3585" max="3585" width="45.42578125" style="100" bestFit="1" customWidth="1"/>
    <col min="3586" max="3587" width="9.7109375" style="100" customWidth="1"/>
    <col min="3588" max="3588" width="10.42578125" style="100" customWidth="1"/>
    <col min="3589" max="3591" width="12.28515625" style="100" customWidth="1"/>
    <col min="3592" max="3592" width="9.140625" style="100"/>
    <col min="3593" max="3593" width="11" style="100" bestFit="1" customWidth="1"/>
    <col min="3594" max="3840" width="9.140625" style="100"/>
    <col min="3841" max="3841" width="45.42578125" style="100" bestFit="1" customWidth="1"/>
    <col min="3842" max="3843" width="9.7109375" style="100" customWidth="1"/>
    <col min="3844" max="3844" width="10.42578125" style="100" customWidth="1"/>
    <col min="3845" max="3847" width="12.28515625" style="100" customWidth="1"/>
    <col min="3848" max="3848" width="9.140625" style="100"/>
    <col min="3849" max="3849" width="11" style="100" bestFit="1" customWidth="1"/>
    <col min="3850" max="4096" width="9.140625" style="100"/>
    <col min="4097" max="4097" width="45.42578125" style="100" bestFit="1" customWidth="1"/>
    <col min="4098" max="4099" width="9.7109375" style="100" customWidth="1"/>
    <col min="4100" max="4100" width="10.42578125" style="100" customWidth="1"/>
    <col min="4101" max="4103" width="12.28515625" style="100" customWidth="1"/>
    <col min="4104" max="4104" width="9.140625" style="100"/>
    <col min="4105" max="4105" width="11" style="100" bestFit="1" customWidth="1"/>
    <col min="4106" max="4352" width="9.140625" style="100"/>
    <col min="4353" max="4353" width="45.42578125" style="100" bestFit="1" customWidth="1"/>
    <col min="4354" max="4355" width="9.7109375" style="100" customWidth="1"/>
    <col min="4356" max="4356" width="10.42578125" style="100" customWidth="1"/>
    <col min="4357" max="4359" width="12.28515625" style="100" customWidth="1"/>
    <col min="4360" max="4360" width="9.140625" style="100"/>
    <col min="4361" max="4361" width="11" style="100" bestFit="1" customWidth="1"/>
    <col min="4362" max="4608" width="9.140625" style="100"/>
    <col min="4609" max="4609" width="45.42578125" style="100" bestFit="1" customWidth="1"/>
    <col min="4610" max="4611" width="9.7109375" style="100" customWidth="1"/>
    <col min="4612" max="4612" width="10.42578125" style="100" customWidth="1"/>
    <col min="4613" max="4615" width="12.28515625" style="100" customWidth="1"/>
    <col min="4616" max="4616" width="9.140625" style="100"/>
    <col min="4617" max="4617" width="11" style="100" bestFit="1" customWidth="1"/>
    <col min="4618" max="4864" width="9.140625" style="100"/>
    <col min="4865" max="4865" width="45.42578125" style="100" bestFit="1" customWidth="1"/>
    <col min="4866" max="4867" width="9.7109375" style="100" customWidth="1"/>
    <col min="4868" max="4868" width="10.42578125" style="100" customWidth="1"/>
    <col min="4869" max="4871" width="12.28515625" style="100" customWidth="1"/>
    <col min="4872" max="4872" width="9.140625" style="100"/>
    <col min="4873" max="4873" width="11" style="100" bestFit="1" customWidth="1"/>
    <col min="4874" max="5120" width="9.140625" style="100"/>
    <col min="5121" max="5121" width="45.42578125" style="100" bestFit="1" customWidth="1"/>
    <col min="5122" max="5123" width="9.7109375" style="100" customWidth="1"/>
    <col min="5124" max="5124" width="10.42578125" style="100" customWidth="1"/>
    <col min="5125" max="5127" width="12.28515625" style="100" customWidth="1"/>
    <col min="5128" max="5128" width="9.140625" style="100"/>
    <col min="5129" max="5129" width="11" style="100" bestFit="1" customWidth="1"/>
    <col min="5130" max="5376" width="9.140625" style="100"/>
    <col min="5377" max="5377" width="45.42578125" style="100" bestFit="1" customWidth="1"/>
    <col min="5378" max="5379" width="9.7109375" style="100" customWidth="1"/>
    <col min="5380" max="5380" width="10.42578125" style="100" customWidth="1"/>
    <col min="5381" max="5383" width="12.28515625" style="100" customWidth="1"/>
    <col min="5384" max="5384" width="9.140625" style="100"/>
    <col min="5385" max="5385" width="11" style="100" bestFit="1" customWidth="1"/>
    <col min="5386" max="5632" width="9.140625" style="100"/>
    <col min="5633" max="5633" width="45.42578125" style="100" bestFit="1" customWidth="1"/>
    <col min="5634" max="5635" width="9.7109375" style="100" customWidth="1"/>
    <col min="5636" max="5636" width="10.42578125" style="100" customWidth="1"/>
    <col min="5637" max="5639" width="12.28515625" style="100" customWidth="1"/>
    <col min="5640" max="5640" width="9.140625" style="100"/>
    <col min="5641" max="5641" width="11" style="100" bestFit="1" customWidth="1"/>
    <col min="5642" max="5888" width="9.140625" style="100"/>
    <col min="5889" max="5889" width="45.42578125" style="100" bestFit="1" customWidth="1"/>
    <col min="5890" max="5891" width="9.7109375" style="100" customWidth="1"/>
    <col min="5892" max="5892" width="10.42578125" style="100" customWidth="1"/>
    <col min="5893" max="5895" width="12.28515625" style="100" customWidth="1"/>
    <col min="5896" max="5896" width="9.140625" style="100"/>
    <col min="5897" max="5897" width="11" style="100" bestFit="1" customWidth="1"/>
    <col min="5898" max="6144" width="9.140625" style="100"/>
    <col min="6145" max="6145" width="45.42578125" style="100" bestFit="1" customWidth="1"/>
    <col min="6146" max="6147" width="9.7109375" style="100" customWidth="1"/>
    <col min="6148" max="6148" width="10.42578125" style="100" customWidth="1"/>
    <col min="6149" max="6151" width="12.28515625" style="100" customWidth="1"/>
    <col min="6152" max="6152" width="9.140625" style="100"/>
    <col min="6153" max="6153" width="11" style="100" bestFit="1" customWidth="1"/>
    <col min="6154" max="6400" width="9.140625" style="100"/>
    <col min="6401" max="6401" width="45.42578125" style="100" bestFit="1" customWidth="1"/>
    <col min="6402" max="6403" width="9.7109375" style="100" customWidth="1"/>
    <col min="6404" max="6404" width="10.42578125" style="100" customWidth="1"/>
    <col min="6405" max="6407" width="12.28515625" style="100" customWidth="1"/>
    <col min="6408" max="6408" width="9.140625" style="100"/>
    <col min="6409" max="6409" width="11" style="100" bestFit="1" customWidth="1"/>
    <col min="6410" max="6656" width="9.140625" style="100"/>
    <col min="6657" max="6657" width="45.42578125" style="100" bestFit="1" customWidth="1"/>
    <col min="6658" max="6659" width="9.7109375" style="100" customWidth="1"/>
    <col min="6660" max="6660" width="10.42578125" style="100" customWidth="1"/>
    <col min="6661" max="6663" width="12.28515625" style="100" customWidth="1"/>
    <col min="6664" max="6664" width="9.140625" style="100"/>
    <col min="6665" max="6665" width="11" style="100" bestFit="1" customWidth="1"/>
    <col min="6666" max="6912" width="9.140625" style="100"/>
    <col min="6913" max="6913" width="45.42578125" style="100" bestFit="1" customWidth="1"/>
    <col min="6914" max="6915" width="9.7109375" style="100" customWidth="1"/>
    <col min="6916" max="6916" width="10.42578125" style="100" customWidth="1"/>
    <col min="6917" max="6919" width="12.28515625" style="100" customWidth="1"/>
    <col min="6920" max="6920" width="9.140625" style="100"/>
    <col min="6921" max="6921" width="11" style="100" bestFit="1" customWidth="1"/>
    <col min="6922" max="7168" width="9.140625" style="100"/>
    <col min="7169" max="7169" width="45.42578125" style="100" bestFit="1" customWidth="1"/>
    <col min="7170" max="7171" width="9.7109375" style="100" customWidth="1"/>
    <col min="7172" max="7172" width="10.42578125" style="100" customWidth="1"/>
    <col min="7173" max="7175" width="12.28515625" style="100" customWidth="1"/>
    <col min="7176" max="7176" width="9.140625" style="100"/>
    <col min="7177" max="7177" width="11" style="100" bestFit="1" customWidth="1"/>
    <col min="7178" max="7424" width="9.140625" style="100"/>
    <col min="7425" max="7425" width="45.42578125" style="100" bestFit="1" customWidth="1"/>
    <col min="7426" max="7427" width="9.7109375" style="100" customWidth="1"/>
    <col min="7428" max="7428" width="10.42578125" style="100" customWidth="1"/>
    <col min="7429" max="7431" width="12.28515625" style="100" customWidth="1"/>
    <col min="7432" max="7432" width="9.140625" style="100"/>
    <col min="7433" max="7433" width="11" style="100" bestFit="1" customWidth="1"/>
    <col min="7434" max="7680" width="9.140625" style="100"/>
    <col min="7681" max="7681" width="45.42578125" style="100" bestFit="1" customWidth="1"/>
    <col min="7682" max="7683" width="9.7109375" style="100" customWidth="1"/>
    <col min="7684" max="7684" width="10.42578125" style="100" customWidth="1"/>
    <col min="7685" max="7687" width="12.28515625" style="100" customWidth="1"/>
    <col min="7688" max="7688" width="9.140625" style="100"/>
    <col min="7689" max="7689" width="11" style="100" bestFit="1" customWidth="1"/>
    <col min="7690" max="7936" width="9.140625" style="100"/>
    <col min="7937" max="7937" width="45.42578125" style="100" bestFit="1" customWidth="1"/>
    <col min="7938" max="7939" width="9.7109375" style="100" customWidth="1"/>
    <col min="7940" max="7940" width="10.42578125" style="100" customWidth="1"/>
    <col min="7941" max="7943" width="12.28515625" style="100" customWidth="1"/>
    <col min="7944" max="7944" width="9.140625" style="100"/>
    <col min="7945" max="7945" width="11" style="100" bestFit="1" customWidth="1"/>
    <col min="7946" max="8192" width="9.140625" style="100"/>
    <col min="8193" max="8193" width="45.42578125" style="100" bestFit="1" customWidth="1"/>
    <col min="8194" max="8195" width="9.7109375" style="100" customWidth="1"/>
    <col min="8196" max="8196" width="10.42578125" style="100" customWidth="1"/>
    <col min="8197" max="8199" width="12.28515625" style="100" customWidth="1"/>
    <col min="8200" max="8200" width="9.140625" style="100"/>
    <col min="8201" max="8201" width="11" style="100" bestFit="1" customWidth="1"/>
    <col min="8202" max="8448" width="9.140625" style="100"/>
    <col min="8449" max="8449" width="45.42578125" style="100" bestFit="1" customWidth="1"/>
    <col min="8450" max="8451" width="9.7109375" style="100" customWidth="1"/>
    <col min="8452" max="8452" width="10.42578125" style="100" customWidth="1"/>
    <col min="8453" max="8455" width="12.28515625" style="100" customWidth="1"/>
    <col min="8456" max="8456" width="9.140625" style="100"/>
    <col min="8457" max="8457" width="11" style="100" bestFit="1" customWidth="1"/>
    <col min="8458" max="8704" width="9.140625" style="100"/>
    <col min="8705" max="8705" width="45.42578125" style="100" bestFit="1" customWidth="1"/>
    <col min="8706" max="8707" width="9.7109375" style="100" customWidth="1"/>
    <col min="8708" max="8708" width="10.42578125" style="100" customWidth="1"/>
    <col min="8709" max="8711" width="12.28515625" style="100" customWidth="1"/>
    <col min="8712" max="8712" width="9.140625" style="100"/>
    <col min="8713" max="8713" width="11" style="100" bestFit="1" customWidth="1"/>
    <col min="8714" max="8960" width="9.140625" style="100"/>
    <col min="8961" max="8961" width="45.42578125" style="100" bestFit="1" customWidth="1"/>
    <col min="8962" max="8963" width="9.7109375" style="100" customWidth="1"/>
    <col min="8964" max="8964" width="10.42578125" style="100" customWidth="1"/>
    <col min="8965" max="8967" width="12.28515625" style="100" customWidth="1"/>
    <col min="8968" max="8968" width="9.140625" style="100"/>
    <col min="8969" max="8969" width="11" style="100" bestFit="1" customWidth="1"/>
    <col min="8970" max="9216" width="9.140625" style="100"/>
    <col min="9217" max="9217" width="45.42578125" style="100" bestFit="1" customWidth="1"/>
    <col min="9218" max="9219" width="9.7109375" style="100" customWidth="1"/>
    <col min="9220" max="9220" width="10.42578125" style="100" customWidth="1"/>
    <col min="9221" max="9223" width="12.28515625" style="100" customWidth="1"/>
    <col min="9224" max="9224" width="9.140625" style="100"/>
    <col min="9225" max="9225" width="11" style="100" bestFit="1" customWidth="1"/>
    <col min="9226" max="9472" width="9.140625" style="100"/>
    <col min="9473" max="9473" width="45.42578125" style="100" bestFit="1" customWidth="1"/>
    <col min="9474" max="9475" width="9.7109375" style="100" customWidth="1"/>
    <col min="9476" max="9476" width="10.42578125" style="100" customWidth="1"/>
    <col min="9477" max="9479" width="12.28515625" style="100" customWidth="1"/>
    <col min="9480" max="9480" width="9.140625" style="100"/>
    <col min="9481" max="9481" width="11" style="100" bestFit="1" customWidth="1"/>
    <col min="9482" max="9728" width="9.140625" style="100"/>
    <col min="9729" max="9729" width="45.42578125" style="100" bestFit="1" customWidth="1"/>
    <col min="9730" max="9731" width="9.7109375" style="100" customWidth="1"/>
    <col min="9732" max="9732" width="10.42578125" style="100" customWidth="1"/>
    <col min="9733" max="9735" width="12.28515625" style="100" customWidth="1"/>
    <col min="9736" max="9736" width="9.140625" style="100"/>
    <col min="9737" max="9737" width="11" style="100" bestFit="1" customWidth="1"/>
    <col min="9738" max="9984" width="9.140625" style="100"/>
    <col min="9985" max="9985" width="45.42578125" style="100" bestFit="1" customWidth="1"/>
    <col min="9986" max="9987" width="9.7109375" style="100" customWidth="1"/>
    <col min="9988" max="9988" width="10.42578125" style="100" customWidth="1"/>
    <col min="9989" max="9991" width="12.28515625" style="100" customWidth="1"/>
    <col min="9992" max="9992" width="9.140625" style="100"/>
    <col min="9993" max="9993" width="11" style="100" bestFit="1" customWidth="1"/>
    <col min="9994" max="10240" width="9.140625" style="100"/>
    <col min="10241" max="10241" width="45.42578125" style="100" bestFit="1" customWidth="1"/>
    <col min="10242" max="10243" width="9.7109375" style="100" customWidth="1"/>
    <col min="10244" max="10244" width="10.42578125" style="100" customWidth="1"/>
    <col min="10245" max="10247" width="12.28515625" style="100" customWidth="1"/>
    <col min="10248" max="10248" width="9.140625" style="100"/>
    <col min="10249" max="10249" width="11" style="100" bestFit="1" customWidth="1"/>
    <col min="10250" max="10496" width="9.140625" style="100"/>
    <col min="10497" max="10497" width="45.42578125" style="100" bestFit="1" customWidth="1"/>
    <col min="10498" max="10499" width="9.7109375" style="100" customWidth="1"/>
    <col min="10500" max="10500" width="10.42578125" style="100" customWidth="1"/>
    <col min="10501" max="10503" width="12.28515625" style="100" customWidth="1"/>
    <col min="10504" max="10504" width="9.140625" style="100"/>
    <col min="10505" max="10505" width="11" style="100" bestFit="1" customWidth="1"/>
    <col min="10506" max="10752" width="9.140625" style="100"/>
    <col min="10753" max="10753" width="45.42578125" style="100" bestFit="1" customWidth="1"/>
    <col min="10754" max="10755" width="9.7109375" style="100" customWidth="1"/>
    <col min="10756" max="10756" width="10.42578125" style="100" customWidth="1"/>
    <col min="10757" max="10759" width="12.28515625" style="100" customWidth="1"/>
    <col min="10760" max="10760" width="9.140625" style="100"/>
    <col min="10761" max="10761" width="11" style="100" bestFit="1" customWidth="1"/>
    <col min="10762" max="11008" width="9.140625" style="100"/>
    <col min="11009" max="11009" width="45.42578125" style="100" bestFit="1" customWidth="1"/>
    <col min="11010" max="11011" width="9.7109375" style="100" customWidth="1"/>
    <col min="11012" max="11012" width="10.42578125" style="100" customWidth="1"/>
    <col min="11013" max="11015" width="12.28515625" style="100" customWidth="1"/>
    <col min="11016" max="11016" width="9.140625" style="100"/>
    <col min="11017" max="11017" width="11" style="100" bestFit="1" customWidth="1"/>
    <col min="11018" max="11264" width="9.140625" style="100"/>
    <col min="11265" max="11265" width="45.42578125" style="100" bestFit="1" customWidth="1"/>
    <col min="11266" max="11267" width="9.7109375" style="100" customWidth="1"/>
    <col min="11268" max="11268" width="10.42578125" style="100" customWidth="1"/>
    <col min="11269" max="11271" width="12.28515625" style="100" customWidth="1"/>
    <col min="11272" max="11272" width="9.140625" style="100"/>
    <col min="11273" max="11273" width="11" style="100" bestFit="1" customWidth="1"/>
    <col min="11274" max="11520" width="9.140625" style="100"/>
    <col min="11521" max="11521" width="45.42578125" style="100" bestFit="1" customWidth="1"/>
    <col min="11522" max="11523" width="9.7109375" style="100" customWidth="1"/>
    <col min="11524" max="11524" width="10.42578125" style="100" customWidth="1"/>
    <col min="11525" max="11527" width="12.28515625" style="100" customWidth="1"/>
    <col min="11528" max="11528" width="9.140625" style="100"/>
    <col min="11529" max="11529" width="11" style="100" bestFit="1" customWidth="1"/>
    <col min="11530" max="11776" width="9.140625" style="100"/>
    <col min="11777" max="11777" width="45.42578125" style="100" bestFit="1" customWidth="1"/>
    <col min="11778" max="11779" width="9.7109375" style="100" customWidth="1"/>
    <col min="11780" max="11780" width="10.42578125" style="100" customWidth="1"/>
    <col min="11781" max="11783" width="12.28515625" style="100" customWidth="1"/>
    <col min="11784" max="11784" width="9.140625" style="100"/>
    <col min="11785" max="11785" width="11" style="100" bestFit="1" customWidth="1"/>
    <col min="11786" max="12032" width="9.140625" style="100"/>
    <col min="12033" max="12033" width="45.42578125" style="100" bestFit="1" customWidth="1"/>
    <col min="12034" max="12035" width="9.7109375" style="100" customWidth="1"/>
    <col min="12036" max="12036" width="10.42578125" style="100" customWidth="1"/>
    <col min="12037" max="12039" width="12.28515625" style="100" customWidth="1"/>
    <col min="12040" max="12040" width="9.140625" style="100"/>
    <col min="12041" max="12041" width="11" style="100" bestFit="1" customWidth="1"/>
    <col min="12042" max="12288" width="9.140625" style="100"/>
    <col min="12289" max="12289" width="45.42578125" style="100" bestFit="1" customWidth="1"/>
    <col min="12290" max="12291" width="9.7109375" style="100" customWidth="1"/>
    <col min="12292" max="12292" width="10.42578125" style="100" customWidth="1"/>
    <col min="12293" max="12295" width="12.28515625" style="100" customWidth="1"/>
    <col min="12296" max="12296" width="9.140625" style="100"/>
    <col min="12297" max="12297" width="11" style="100" bestFit="1" customWidth="1"/>
    <col min="12298" max="12544" width="9.140625" style="100"/>
    <col min="12545" max="12545" width="45.42578125" style="100" bestFit="1" customWidth="1"/>
    <col min="12546" max="12547" width="9.7109375" style="100" customWidth="1"/>
    <col min="12548" max="12548" width="10.42578125" style="100" customWidth="1"/>
    <col min="12549" max="12551" width="12.28515625" style="100" customWidth="1"/>
    <col min="12552" max="12552" width="9.140625" style="100"/>
    <col min="12553" max="12553" width="11" style="100" bestFit="1" customWidth="1"/>
    <col min="12554" max="12800" width="9.140625" style="100"/>
    <col min="12801" max="12801" width="45.42578125" style="100" bestFit="1" customWidth="1"/>
    <col min="12802" max="12803" width="9.7109375" style="100" customWidth="1"/>
    <col min="12804" max="12804" width="10.42578125" style="100" customWidth="1"/>
    <col min="12805" max="12807" width="12.28515625" style="100" customWidth="1"/>
    <col min="12808" max="12808" width="9.140625" style="100"/>
    <col min="12809" max="12809" width="11" style="100" bestFit="1" customWidth="1"/>
    <col min="12810" max="13056" width="9.140625" style="100"/>
    <col min="13057" max="13057" width="45.42578125" style="100" bestFit="1" customWidth="1"/>
    <col min="13058" max="13059" width="9.7109375" style="100" customWidth="1"/>
    <col min="13060" max="13060" width="10.42578125" style="100" customWidth="1"/>
    <col min="13061" max="13063" width="12.28515625" style="100" customWidth="1"/>
    <col min="13064" max="13064" width="9.140625" style="100"/>
    <col min="13065" max="13065" width="11" style="100" bestFit="1" customWidth="1"/>
    <col min="13066" max="13312" width="9.140625" style="100"/>
    <col min="13313" max="13313" width="45.42578125" style="100" bestFit="1" customWidth="1"/>
    <col min="13314" max="13315" width="9.7109375" style="100" customWidth="1"/>
    <col min="13316" max="13316" width="10.42578125" style="100" customWidth="1"/>
    <col min="13317" max="13319" width="12.28515625" style="100" customWidth="1"/>
    <col min="13320" max="13320" width="9.140625" style="100"/>
    <col min="13321" max="13321" width="11" style="100" bestFit="1" customWidth="1"/>
    <col min="13322" max="13568" width="9.140625" style="100"/>
    <col min="13569" max="13569" width="45.42578125" style="100" bestFit="1" customWidth="1"/>
    <col min="13570" max="13571" width="9.7109375" style="100" customWidth="1"/>
    <col min="13572" max="13572" width="10.42578125" style="100" customWidth="1"/>
    <col min="13573" max="13575" width="12.28515625" style="100" customWidth="1"/>
    <col min="13576" max="13576" width="9.140625" style="100"/>
    <col min="13577" max="13577" width="11" style="100" bestFit="1" customWidth="1"/>
    <col min="13578" max="13824" width="9.140625" style="100"/>
    <col min="13825" max="13825" width="45.42578125" style="100" bestFit="1" customWidth="1"/>
    <col min="13826" max="13827" width="9.7109375" style="100" customWidth="1"/>
    <col min="13828" max="13828" width="10.42578125" style="100" customWidth="1"/>
    <col min="13829" max="13831" width="12.28515625" style="100" customWidth="1"/>
    <col min="13832" max="13832" width="9.140625" style="100"/>
    <col min="13833" max="13833" width="11" style="100" bestFit="1" customWidth="1"/>
    <col min="13834" max="14080" width="9.140625" style="100"/>
    <col min="14081" max="14081" width="45.42578125" style="100" bestFit="1" customWidth="1"/>
    <col min="14082" max="14083" width="9.7109375" style="100" customWidth="1"/>
    <col min="14084" max="14084" width="10.42578125" style="100" customWidth="1"/>
    <col min="14085" max="14087" width="12.28515625" style="100" customWidth="1"/>
    <col min="14088" max="14088" width="9.140625" style="100"/>
    <col min="14089" max="14089" width="11" style="100" bestFit="1" customWidth="1"/>
    <col min="14090" max="14336" width="9.140625" style="100"/>
    <col min="14337" max="14337" width="45.42578125" style="100" bestFit="1" customWidth="1"/>
    <col min="14338" max="14339" width="9.7109375" style="100" customWidth="1"/>
    <col min="14340" max="14340" width="10.42578125" style="100" customWidth="1"/>
    <col min="14341" max="14343" width="12.28515625" style="100" customWidth="1"/>
    <col min="14344" max="14344" width="9.140625" style="100"/>
    <col min="14345" max="14345" width="11" style="100" bestFit="1" customWidth="1"/>
    <col min="14346" max="14592" width="9.140625" style="100"/>
    <col min="14593" max="14593" width="45.42578125" style="100" bestFit="1" customWidth="1"/>
    <col min="14594" max="14595" width="9.7109375" style="100" customWidth="1"/>
    <col min="14596" max="14596" width="10.42578125" style="100" customWidth="1"/>
    <col min="14597" max="14599" width="12.28515625" style="100" customWidth="1"/>
    <col min="14600" max="14600" width="9.140625" style="100"/>
    <col min="14601" max="14601" width="11" style="100" bestFit="1" customWidth="1"/>
    <col min="14602" max="14848" width="9.140625" style="100"/>
    <col min="14849" max="14849" width="45.42578125" style="100" bestFit="1" customWidth="1"/>
    <col min="14850" max="14851" width="9.7109375" style="100" customWidth="1"/>
    <col min="14852" max="14852" width="10.42578125" style="100" customWidth="1"/>
    <col min="14853" max="14855" width="12.28515625" style="100" customWidth="1"/>
    <col min="14856" max="14856" width="9.140625" style="100"/>
    <col min="14857" max="14857" width="11" style="100" bestFit="1" customWidth="1"/>
    <col min="14858" max="15104" width="9.140625" style="100"/>
    <col min="15105" max="15105" width="45.42578125" style="100" bestFit="1" customWidth="1"/>
    <col min="15106" max="15107" width="9.7109375" style="100" customWidth="1"/>
    <col min="15108" max="15108" width="10.42578125" style="100" customWidth="1"/>
    <col min="15109" max="15111" width="12.28515625" style="100" customWidth="1"/>
    <col min="15112" max="15112" width="9.140625" style="100"/>
    <col min="15113" max="15113" width="11" style="100" bestFit="1" customWidth="1"/>
    <col min="15114" max="15360" width="9.140625" style="100"/>
    <col min="15361" max="15361" width="45.42578125" style="100" bestFit="1" customWidth="1"/>
    <col min="15362" max="15363" width="9.7109375" style="100" customWidth="1"/>
    <col min="15364" max="15364" width="10.42578125" style="100" customWidth="1"/>
    <col min="15365" max="15367" width="12.28515625" style="100" customWidth="1"/>
    <col min="15368" max="15368" width="9.140625" style="100"/>
    <col min="15369" max="15369" width="11" style="100" bestFit="1" customWidth="1"/>
    <col min="15370" max="15616" width="9.140625" style="100"/>
    <col min="15617" max="15617" width="45.42578125" style="100" bestFit="1" customWidth="1"/>
    <col min="15618" max="15619" width="9.7109375" style="100" customWidth="1"/>
    <col min="15620" max="15620" width="10.42578125" style="100" customWidth="1"/>
    <col min="15621" max="15623" width="12.28515625" style="100" customWidth="1"/>
    <col min="15624" max="15624" width="9.140625" style="100"/>
    <col min="15625" max="15625" width="11" style="100" bestFit="1" customWidth="1"/>
    <col min="15626" max="15872" width="9.140625" style="100"/>
    <col min="15873" max="15873" width="45.42578125" style="100" bestFit="1" customWidth="1"/>
    <col min="15874" max="15875" width="9.7109375" style="100" customWidth="1"/>
    <col min="15876" max="15876" width="10.42578125" style="100" customWidth="1"/>
    <col min="15877" max="15879" width="12.28515625" style="100" customWidth="1"/>
    <col min="15880" max="15880" width="9.140625" style="100"/>
    <col min="15881" max="15881" width="11" style="100" bestFit="1" customWidth="1"/>
    <col min="15882" max="16128" width="9.140625" style="100"/>
    <col min="16129" max="16129" width="45.42578125" style="100" bestFit="1" customWidth="1"/>
    <col min="16130" max="16131" width="9.7109375" style="100" customWidth="1"/>
    <col min="16132" max="16132" width="10.42578125" style="100" customWidth="1"/>
    <col min="16133" max="16135" width="12.28515625" style="100" customWidth="1"/>
    <col min="16136" max="16136" width="9.140625" style="100"/>
    <col min="16137" max="16137" width="11" style="100" bestFit="1" customWidth="1"/>
    <col min="16138" max="16384" width="9.140625" style="100"/>
  </cols>
  <sheetData>
    <row r="1" spans="1:9">
      <c r="A1" s="238" t="s">
        <v>64</v>
      </c>
      <c r="B1" s="238"/>
      <c r="C1" s="238"/>
      <c r="D1" s="238"/>
      <c r="E1" s="238"/>
      <c r="F1" s="208"/>
      <c r="G1" s="208"/>
    </row>
    <row r="2" spans="1:9" ht="13.5" thickBot="1">
      <c r="A2" s="101"/>
      <c r="B2" s="101"/>
      <c r="C2" s="101"/>
      <c r="D2" s="101"/>
      <c r="E2" s="102"/>
      <c r="F2" s="102"/>
      <c r="G2" s="102"/>
    </row>
    <row r="3" spans="1:9">
      <c r="A3" s="103" t="s">
        <v>133</v>
      </c>
      <c r="B3" s="104"/>
      <c r="C3" s="104"/>
      <c r="D3" s="105"/>
      <c r="E3" s="105"/>
      <c r="F3" s="106" t="s">
        <v>66</v>
      </c>
      <c r="G3" s="107" t="s">
        <v>67</v>
      </c>
    </row>
    <row r="4" spans="1:9">
      <c r="A4" s="108"/>
      <c r="B4" s="101"/>
      <c r="C4" s="101"/>
      <c r="F4" s="101"/>
      <c r="G4" s="109"/>
    </row>
    <row r="5" spans="1:9">
      <c r="A5" s="110" t="s">
        <v>68</v>
      </c>
      <c r="B5" s="111"/>
      <c r="C5" s="112"/>
      <c r="F5" s="113" t="s">
        <v>69</v>
      </c>
      <c r="G5" s="114">
        <v>180</v>
      </c>
    </row>
    <row r="6" spans="1:9">
      <c r="A6" s="110"/>
      <c r="B6" s="101"/>
      <c r="C6" s="101"/>
      <c r="F6" s="101"/>
      <c r="G6" s="109"/>
    </row>
    <row r="7" spans="1:9">
      <c r="A7" s="110" t="s">
        <v>70</v>
      </c>
      <c r="B7" s="115">
        <v>6</v>
      </c>
      <c r="C7" s="115">
        <v>2</v>
      </c>
      <c r="D7" s="116">
        <f>C7/B7</f>
        <v>0.33333333333333331</v>
      </c>
      <c r="F7" s="102" t="s">
        <v>71</v>
      </c>
      <c r="G7" s="117">
        <v>30</v>
      </c>
    </row>
    <row r="8" spans="1:9" ht="13.5" thickBot="1">
      <c r="A8" s="118"/>
      <c r="B8" s="119"/>
      <c r="C8" s="119"/>
      <c r="D8" s="119"/>
      <c r="E8" s="119"/>
      <c r="F8" s="119"/>
      <c r="G8" s="120"/>
    </row>
    <row r="9" spans="1:9" ht="26.25" thickBot="1">
      <c r="A9" s="121" t="s">
        <v>72</v>
      </c>
      <c r="B9" s="122" t="s">
        <v>73</v>
      </c>
      <c r="C9" s="122" t="s">
        <v>74</v>
      </c>
      <c r="D9" s="123" t="s">
        <v>75</v>
      </c>
      <c r="E9" s="124" t="s">
        <v>76</v>
      </c>
      <c r="F9" s="124" t="s">
        <v>77</v>
      </c>
      <c r="G9" s="124" t="s">
        <v>78</v>
      </c>
    </row>
    <row r="10" spans="1:9" s="101" customFormat="1" ht="13.5" thickBot="1">
      <c r="A10" s="239" t="s">
        <v>79</v>
      </c>
      <c r="B10" s="240"/>
      <c r="C10" s="240"/>
      <c r="D10" s="240"/>
      <c r="E10" s="240"/>
      <c r="F10" s="240"/>
      <c r="G10" s="241"/>
    </row>
    <row r="11" spans="1:9">
      <c r="A11" s="125" t="s">
        <v>80</v>
      </c>
      <c r="B11" s="126"/>
      <c r="C11" s="126"/>
      <c r="D11" s="127"/>
      <c r="E11" s="128">
        <f>D11</f>
        <v>0</v>
      </c>
      <c r="F11" s="129">
        <f>E11*$D$7</f>
        <v>0</v>
      </c>
      <c r="G11" s="129">
        <f>SUM(E11:F11)</f>
        <v>0</v>
      </c>
      <c r="I11" s="130"/>
    </row>
    <row r="12" spans="1:9">
      <c r="A12" s="131" t="s">
        <v>81</v>
      </c>
      <c r="B12" s="126"/>
      <c r="C12" s="132"/>
      <c r="D12" s="133"/>
      <c r="E12" s="134"/>
      <c r="F12" s="135"/>
      <c r="G12" s="135"/>
    </row>
    <row r="13" spans="1:9">
      <c r="A13" s="136" t="s">
        <v>82</v>
      </c>
      <c r="B13" s="137">
        <v>0</v>
      </c>
      <c r="C13" s="132"/>
      <c r="D13" s="138">
        <f>D11*B13</f>
        <v>0</v>
      </c>
      <c r="E13" s="128">
        <f>D13*B13</f>
        <v>0</v>
      </c>
      <c r="F13" s="139">
        <f>E13*$D$7</f>
        <v>0</v>
      </c>
      <c r="G13" s="139">
        <f t="shared" ref="G13:G19" si="0">SUM(E13:F13)</f>
        <v>0</v>
      </c>
    </row>
    <row r="14" spans="1:9">
      <c r="A14" s="136" t="s">
        <v>83</v>
      </c>
      <c r="B14" s="137">
        <v>0</v>
      </c>
      <c r="C14" s="132"/>
      <c r="D14" s="138">
        <f>D11*B14</f>
        <v>0</v>
      </c>
      <c r="E14" s="128">
        <f>D14*B14</f>
        <v>0</v>
      </c>
      <c r="F14" s="139">
        <f>E14*$D$7</f>
        <v>0</v>
      </c>
      <c r="G14" s="139">
        <f t="shared" si="0"/>
        <v>0</v>
      </c>
    </row>
    <row r="15" spans="1:9">
      <c r="A15" s="136" t="s">
        <v>84</v>
      </c>
      <c r="B15" s="137">
        <v>0.5</v>
      </c>
      <c r="C15" s="132"/>
      <c r="D15" s="133"/>
      <c r="E15" s="134"/>
      <c r="F15" s="135"/>
      <c r="G15" s="135"/>
    </row>
    <row r="16" spans="1:9">
      <c r="A16" s="136" t="s">
        <v>85</v>
      </c>
      <c r="B16" s="137">
        <v>0.4</v>
      </c>
      <c r="C16" s="132"/>
      <c r="D16" s="133"/>
      <c r="E16" s="134"/>
      <c r="F16" s="135"/>
      <c r="G16" s="135"/>
    </row>
    <row r="17" spans="1:11">
      <c r="A17" s="140" t="s">
        <v>86</v>
      </c>
      <c r="B17" s="126"/>
      <c r="C17" s="132"/>
      <c r="D17" s="133"/>
      <c r="E17" s="141">
        <f>SUM(E11:E16)</f>
        <v>0</v>
      </c>
      <c r="F17" s="141">
        <f>SUM(F11:F16)</f>
        <v>0</v>
      </c>
      <c r="G17" s="142">
        <f t="shared" si="0"/>
        <v>0</v>
      </c>
    </row>
    <row r="18" spans="1:11">
      <c r="A18" s="131" t="s">
        <v>87</v>
      </c>
      <c r="B18" s="143">
        <v>0.69498240000000022</v>
      </c>
      <c r="C18" s="132"/>
      <c r="D18" s="133"/>
      <c r="E18" s="141">
        <f>E17*$B$18</f>
        <v>0</v>
      </c>
      <c r="F18" s="141">
        <f>F17*$B$18</f>
        <v>0</v>
      </c>
      <c r="G18" s="142">
        <f t="shared" si="0"/>
        <v>0</v>
      </c>
    </row>
    <row r="19" spans="1:11" ht="13.5" thickBot="1">
      <c r="A19" s="144" t="s">
        <v>88</v>
      </c>
      <c r="B19" s="145"/>
      <c r="C19" s="146"/>
      <c r="D19" s="147"/>
      <c r="E19" s="148">
        <f>SUM(E17:E18)</f>
        <v>0</v>
      </c>
      <c r="F19" s="148">
        <f>SUM(F17:F18)</f>
        <v>0</v>
      </c>
      <c r="G19" s="148">
        <f t="shared" si="0"/>
        <v>0</v>
      </c>
    </row>
    <row r="20" spans="1:11" s="101" customFormat="1" ht="13.5" thickBot="1">
      <c r="A20" s="239" t="s">
        <v>89</v>
      </c>
      <c r="B20" s="240"/>
      <c r="C20" s="240"/>
      <c r="D20" s="240"/>
      <c r="E20" s="240"/>
      <c r="F20" s="240"/>
      <c r="G20" s="149"/>
    </row>
    <row r="21" spans="1:11">
      <c r="A21" s="150" t="s">
        <v>90</v>
      </c>
      <c r="B21" s="151"/>
      <c r="C21" s="151"/>
      <c r="D21" s="151"/>
      <c r="E21" s="152"/>
      <c r="F21" s="152"/>
      <c r="G21" s="152"/>
    </row>
    <row r="22" spans="1:11">
      <c r="A22" s="153" t="s">
        <v>91</v>
      </c>
      <c r="B22" s="154"/>
      <c r="C22" s="155">
        <v>2</v>
      </c>
      <c r="D22" s="154"/>
      <c r="E22" s="156"/>
      <c r="F22" s="156"/>
      <c r="G22" s="156"/>
    </row>
    <row r="23" spans="1:11">
      <c r="A23" s="153" t="s">
        <v>92</v>
      </c>
      <c r="B23" s="154"/>
      <c r="C23" s="157">
        <v>30</v>
      </c>
      <c r="D23" s="154"/>
      <c r="E23" s="156"/>
      <c r="F23" s="156"/>
      <c r="G23" s="156"/>
    </row>
    <row r="24" spans="1:11">
      <c r="A24" s="153" t="s">
        <v>93</v>
      </c>
      <c r="B24" s="154"/>
      <c r="C24" s="154"/>
      <c r="D24" s="158">
        <v>5</v>
      </c>
      <c r="E24" s="156"/>
      <c r="F24" s="156"/>
      <c r="G24" s="156"/>
    </row>
    <row r="25" spans="1:11">
      <c r="A25" s="153" t="s">
        <v>94</v>
      </c>
      <c r="B25" s="154"/>
      <c r="C25" s="154"/>
      <c r="D25" s="154"/>
      <c r="E25" s="159">
        <f>D24*C22*((1-D7)*C23)</f>
        <v>200.00000000000003</v>
      </c>
      <c r="F25" s="159">
        <f>D24*(D7*C23)*C22</f>
        <v>100</v>
      </c>
      <c r="G25" s="156"/>
    </row>
    <row r="26" spans="1:11">
      <c r="A26" s="153" t="s">
        <v>95</v>
      </c>
      <c r="B26" s="160">
        <v>0.06</v>
      </c>
      <c r="C26" s="154"/>
      <c r="D26" s="154"/>
      <c r="E26" s="161">
        <f>(B26*D11)*-1</f>
        <v>0</v>
      </c>
      <c r="F26" s="161">
        <f>(B26*D11*D7)*-1</f>
        <v>0</v>
      </c>
      <c r="G26" s="156"/>
    </row>
    <row r="27" spans="1:11">
      <c r="A27" s="140" t="s">
        <v>36</v>
      </c>
      <c r="B27" s="162"/>
      <c r="C27" s="162"/>
      <c r="D27" s="163"/>
      <c r="E27" s="159">
        <f>IF(E26*-1&gt;=E25,0,E25+E26)</f>
        <v>200.00000000000003</v>
      </c>
      <c r="F27" s="159">
        <f>IF(F26*-1&gt;=F25,0,F25+F26)</f>
        <v>100</v>
      </c>
      <c r="G27" s="164">
        <f>SUM(E27:F27)</f>
        <v>300</v>
      </c>
      <c r="I27" s="130"/>
      <c r="J27" s="165"/>
      <c r="K27" s="130"/>
    </row>
    <row r="28" spans="1:11">
      <c r="A28" s="153" t="s">
        <v>96</v>
      </c>
      <c r="B28" s="166"/>
      <c r="C28" s="162"/>
      <c r="D28" s="163"/>
      <c r="E28" s="161">
        <f>(E27*B28)*-1</f>
        <v>0</v>
      </c>
      <c r="F28" s="161">
        <f>(F27*B28)*-1</f>
        <v>0</v>
      </c>
      <c r="G28" s="139">
        <f>SUM(E28:F28)</f>
        <v>0</v>
      </c>
      <c r="I28" s="130"/>
      <c r="J28" s="165"/>
      <c r="K28" s="130"/>
    </row>
    <row r="29" spans="1:11" ht="13.5" thickBot="1">
      <c r="A29" s="144" t="s">
        <v>97</v>
      </c>
      <c r="B29" s="167"/>
      <c r="C29" s="167"/>
      <c r="D29" s="168"/>
      <c r="E29" s="169">
        <f>SUM(E27:E28)</f>
        <v>200.00000000000003</v>
      </c>
      <c r="F29" s="169">
        <f>SUM(F27:F28)</f>
        <v>100</v>
      </c>
      <c r="G29" s="169">
        <f>SUM(E29:F29)</f>
        <v>300</v>
      </c>
      <c r="K29" s="130"/>
    </row>
    <row r="30" spans="1:11">
      <c r="A30" s="150" t="s">
        <v>98</v>
      </c>
      <c r="B30" s="151"/>
      <c r="C30" s="151"/>
      <c r="D30" s="151"/>
      <c r="E30" s="152"/>
      <c r="F30" s="152"/>
      <c r="G30" s="152"/>
    </row>
    <row r="31" spans="1:11">
      <c r="A31" s="153" t="s">
        <v>92</v>
      </c>
      <c r="B31" s="154"/>
      <c r="C31" s="157">
        <v>30</v>
      </c>
      <c r="D31" s="154"/>
      <c r="E31" s="156"/>
      <c r="F31" s="156"/>
      <c r="G31" s="156"/>
    </row>
    <row r="32" spans="1:11">
      <c r="A32" s="153" t="s">
        <v>99</v>
      </c>
      <c r="B32" s="154"/>
      <c r="C32" s="154"/>
      <c r="D32" s="155">
        <v>26.4</v>
      </c>
      <c r="E32" s="161">
        <f>D32*(1-D7)*C31</f>
        <v>528</v>
      </c>
      <c r="F32" s="161">
        <f>D32*D7*C31</f>
        <v>263.99999999999994</v>
      </c>
      <c r="G32" s="139">
        <f>SUM(E32:F32)</f>
        <v>792</v>
      </c>
    </row>
    <row r="33" spans="1:7">
      <c r="A33" s="153" t="s">
        <v>95</v>
      </c>
      <c r="B33" s="170">
        <v>0</v>
      </c>
      <c r="C33" s="154"/>
      <c r="D33" s="162"/>
      <c r="E33" s="161">
        <f>E32*$B$33*-1</f>
        <v>0</v>
      </c>
      <c r="F33" s="161">
        <f>F32*$B$33*-1</f>
        <v>0</v>
      </c>
      <c r="G33" s="139">
        <f>SUM(E33:F33)</f>
        <v>0</v>
      </c>
    </row>
    <row r="34" spans="1:7">
      <c r="A34" s="140" t="s">
        <v>36</v>
      </c>
      <c r="B34" s="162"/>
      <c r="C34" s="162"/>
      <c r="D34" s="162"/>
      <c r="E34" s="159">
        <f>SUM(E32:E33)</f>
        <v>528</v>
      </c>
      <c r="F34" s="159">
        <f>SUM(F32:F33)</f>
        <v>263.99999999999994</v>
      </c>
      <c r="G34" s="164">
        <f>SUM(E34:F34)</f>
        <v>792</v>
      </c>
    </row>
    <row r="35" spans="1:7">
      <c r="A35" s="153" t="s">
        <v>96</v>
      </c>
      <c r="B35" s="166"/>
      <c r="C35" s="162"/>
      <c r="D35" s="162"/>
      <c r="E35" s="161">
        <f>(E34*B35)*-1</f>
        <v>0</v>
      </c>
      <c r="F35" s="161">
        <f>(F34*B35)*-1</f>
        <v>0</v>
      </c>
      <c r="G35" s="139">
        <f>SUM(E35:F35)</f>
        <v>0</v>
      </c>
    </row>
    <row r="36" spans="1:7" ht="13.5" thickBot="1">
      <c r="A36" s="144" t="s">
        <v>97</v>
      </c>
      <c r="B36" s="167"/>
      <c r="C36" s="167"/>
      <c r="D36" s="167"/>
      <c r="E36" s="171">
        <f>SUM(E34:E35)</f>
        <v>528</v>
      </c>
      <c r="F36" s="171">
        <f>SUM(F34:F35)</f>
        <v>263.99999999999994</v>
      </c>
      <c r="G36" s="169">
        <f>SUM(E36:F36)</f>
        <v>792</v>
      </c>
    </row>
    <row r="37" spans="1:7">
      <c r="A37" s="150" t="s">
        <v>100</v>
      </c>
      <c r="B37" s="151"/>
      <c r="C37" s="151"/>
      <c r="D37" s="151"/>
      <c r="E37" s="172"/>
      <c r="F37" s="172"/>
      <c r="G37" s="152"/>
    </row>
    <row r="38" spans="1:7">
      <c r="A38" s="153" t="s">
        <v>101</v>
      </c>
      <c r="B38" s="154"/>
      <c r="C38" s="173">
        <v>1</v>
      </c>
      <c r="D38" s="155">
        <v>517.9</v>
      </c>
      <c r="E38" s="161">
        <f>D38*C38</f>
        <v>517.9</v>
      </c>
      <c r="F38" s="161">
        <f>E38*$D$7</f>
        <v>172.63333333333333</v>
      </c>
      <c r="G38" s="139">
        <f>SUM(E38:F38)</f>
        <v>690.5333333333333</v>
      </c>
    </row>
    <row r="39" spans="1:7">
      <c r="A39" s="153" t="s">
        <v>102</v>
      </c>
      <c r="B39" s="170">
        <v>0</v>
      </c>
      <c r="C39" s="154"/>
      <c r="D39" s="154"/>
      <c r="E39" s="161">
        <f>(E38*B39)*-1</f>
        <v>0</v>
      </c>
      <c r="F39" s="161">
        <f>(F38*B39)*-1</f>
        <v>0</v>
      </c>
      <c r="G39" s="139">
        <f>SUM(E39:F39)</f>
        <v>0</v>
      </c>
    </row>
    <row r="40" spans="1:7" ht="13.5" thickBot="1">
      <c r="A40" s="144" t="s">
        <v>97</v>
      </c>
      <c r="B40" s="167"/>
      <c r="C40" s="167"/>
      <c r="D40" s="168"/>
      <c r="E40" s="169">
        <f>SUM(E38:E39)</f>
        <v>517.9</v>
      </c>
      <c r="F40" s="169">
        <f>SUM(F38:F39)</f>
        <v>172.63333333333333</v>
      </c>
      <c r="G40" s="169">
        <f>SUM(E40:F40)</f>
        <v>690.5333333333333</v>
      </c>
    </row>
    <row r="41" spans="1:7">
      <c r="A41" s="150" t="s">
        <v>103</v>
      </c>
      <c r="B41" s="151"/>
      <c r="C41" s="151"/>
      <c r="D41" s="151"/>
      <c r="E41" s="152"/>
      <c r="F41" s="152"/>
      <c r="G41" s="152"/>
    </row>
    <row r="42" spans="1:7">
      <c r="A42" s="153" t="s">
        <v>101</v>
      </c>
      <c r="B42" s="154"/>
      <c r="C42" s="173"/>
      <c r="D42" s="173"/>
      <c r="E42" s="139">
        <f>D42*C42</f>
        <v>0</v>
      </c>
      <c r="F42" s="139">
        <f>E42*$D$7</f>
        <v>0</v>
      </c>
      <c r="G42" s="139">
        <f>SUM(E42:F42)</f>
        <v>0</v>
      </c>
    </row>
    <row r="43" spans="1:7" ht="13.5" thickBot="1">
      <c r="A43" s="144" t="s">
        <v>97</v>
      </c>
      <c r="B43" s="167"/>
      <c r="C43" s="167"/>
      <c r="D43" s="168"/>
      <c r="E43" s="169">
        <f>SUM(E42:E42)</f>
        <v>0</v>
      </c>
      <c r="F43" s="169">
        <f>SUM(F42:F42)</f>
        <v>0</v>
      </c>
      <c r="G43" s="169">
        <f>SUM(E43:F43)</f>
        <v>0</v>
      </c>
    </row>
    <row r="44" spans="1:7">
      <c r="A44" s="150" t="s">
        <v>104</v>
      </c>
      <c r="B44" s="151"/>
      <c r="C44" s="151"/>
      <c r="D44" s="151"/>
      <c r="E44" s="152"/>
      <c r="F44" s="152"/>
      <c r="G44" s="152"/>
    </row>
    <row r="45" spans="1:7">
      <c r="A45" s="153" t="s">
        <v>101</v>
      </c>
      <c r="B45" s="154"/>
      <c r="C45" s="173">
        <v>1</v>
      </c>
      <c r="D45" s="155">
        <v>33</v>
      </c>
      <c r="E45" s="139">
        <f>D45*C45</f>
        <v>33</v>
      </c>
      <c r="F45" s="139">
        <f>E45*$D$7</f>
        <v>11</v>
      </c>
      <c r="G45" s="139">
        <f>SUM(E45:F45)</f>
        <v>44</v>
      </c>
    </row>
    <row r="46" spans="1:7" ht="13.5" thickBot="1">
      <c r="A46" s="144" t="s">
        <v>97</v>
      </c>
      <c r="B46" s="167"/>
      <c r="C46" s="167"/>
      <c r="D46" s="168"/>
      <c r="E46" s="169">
        <f>SUM(E45:E45)</f>
        <v>33</v>
      </c>
      <c r="F46" s="169">
        <f>E46*$D$7</f>
        <v>11</v>
      </c>
      <c r="G46" s="169">
        <f>SUM(E46:F46)</f>
        <v>44</v>
      </c>
    </row>
    <row r="47" spans="1:7" ht="13.5" thickBot="1">
      <c r="A47" s="174" t="s">
        <v>105</v>
      </c>
      <c r="B47" s="175"/>
      <c r="C47" s="176"/>
      <c r="D47" s="177"/>
      <c r="E47" s="178">
        <f>SUM(E46,E43,E40,E36,E29)</f>
        <v>1278.9000000000001</v>
      </c>
      <c r="F47" s="178">
        <f>SUM(F46,F43,F40,F36,F29)</f>
        <v>547.63333333333321</v>
      </c>
      <c r="G47" s="178">
        <f>SUM(G46,G43,G40,G36,G29)</f>
        <v>1826.5333333333333</v>
      </c>
    </row>
    <row r="48" spans="1:7" s="101" customFormat="1" ht="13.5" thickBot="1">
      <c r="A48" s="235"/>
      <c r="B48" s="236"/>
      <c r="C48" s="236"/>
      <c r="D48" s="236"/>
      <c r="E48" s="236"/>
      <c r="F48" s="236"/>
      <c r="G48" s="149"/>
    </row>
    <row r="49" spans="1:7">
      <c r="A49" s="179"/>
      <c r="B49" s="180"/>
      <c r="C49" s="180"/>
      <c r="D49" s="180"/>
      <c r="E49" s="181"/>
      <c r="F49" s="181"/>
      <c r="G49" s="181"/>
    </row>
    <row r="50" spans="1:7">
      <c r="A50" s="182"/>
      <c r="B50" s="154"/>
      <c r="C50" s="157"/>
      <c r="D50" s="155"/>
      <c r="E50" s="139"/>
      <c r="F50" s="139"/>
      <c r="G50" s="139"/>
    </row>
    <row r="51" spans="1:7">
      <c r="A51" s="182"/>
      <c r="B51" s="154"/>
      <c r="C51" s="157"/>
      <c r="D51" s="155"/>
      <c r="E51" s="139"/>
      <c r="F51" s="139"/>
      <c r="G51" s="139"/>
    </row>
    <row r="52" spans="1:7">
      <c r="A52" s="182"/>
      <c r="B52" s="154"/>
      <c r="C52" s="157"/>
      <c r="D52" s="155"/>
      <c r="E52" s="139"/>
      <c r="F52" s="139"/>
      <c r="G52" s="139"/>
    </row>
    <row r="53" spans="1:7">
      <c r="A53" s="182"/>
      <c r="B53" s="154"/>
      <c r="C53" s="157"/>
      <c r="D53" s="155"/>
      <c r="E53" s="139"/>
      <c r="F53" s="139"/>
      <c r="G53" s="139"/>
    </row>
    <row r="54" spans="1:7">
      <c r="A54" s="182"/>
      <c r="B54" s="154"/>
      <c r="C54" s="157"/>
      <c r="D54" s="155"/>
      <c r="E54" s="139"/>
      <c r="F54" s="139"/>
      <c r="G54" s="139"/>
    </row>
    <row r="55" spans="1:7">
      <c r="A55" s="182"/>
      <c r="B55" s="154"/>
      <c r="C55" s="157"/>
      <c r="D55" s="155"/>
      <c r="E55" s="139"/>
      <c r="F55" s="139"/>
      <c r="G55" s="139"/>
    </row>
    <row r="56" spans="1:7">
      <c r="A56" s="182"/>
      <c r="B56" s="154"/>
      <c r="C56" s="157"/>
      <c r="D56" s="155"/>
      <c r="E56" s="139"/>
      <c r="F56" s="139"/>
      <c r="G56" s="139"/>
    </row>
    <row r="57" spans="1:7">
      <c r="A57" s="182"/>
      <c r="B57" s="154"/>
      <c r="C57" s="157"/>
      <c r="D57" s="155"/>
      <c r="E57" s="139"/>
      <c r="F57" s="139"/>
      <c r="G57" s="139"/>
    </row>
    <row r="58" spans="1:7">
      <c r="A58" s="182"/>
      <c r="B58" s="154"/>
      <c r="C58" s="157"/>
      <c r="D58" s="155"/>
      <c r="E58" s="139"/>
      <c r="F58" s="139"/>
      <c r="G58" s="139"/>
    </row>
    <row r="59" spans="1:7">
      <c r="A59" s="182"/>
      <c r="B59" s="154"/>
      <c r="C59" s="157"/>
      <c r="D59" s="155"/>
      <c r="E59" s="139"/>
      <c r="F59" s="139"/>
      <c r="G59" s="139"/>
    </row>
    <row r="60" spans="1:7">
      <c r="A60" s="182"/>
      <c r="B60" s="154"/>
      <c r="C60" s="157"/>
      <c r="D60" s="157"/>
      <c r="E60" s="139"/>
      <c r="F60" s="139"/>
      <c r="G60" s="139"/>
    </row>
    <row r="61" spans="1:7">
      <c r="A61" s="182"/>
      <c r="B61" s="154"/>
      <c r="C61" s="157"/>
      <c r="D61" s="157"/>
      <c r="E61" s="139"/>
      <c r="F61" s="139"/>
      <c r="G61" s="139"/>
    </row>
    <row r="62" spans="1:7">
      <c r="A62" s="182"/>
      <c r="B62" s="154"/>
      <c r="C62" s="157"/>
      <c r="D62" s="157"/>
      <c r="E62" s="139"/>
      <c r="F62" s="139"/>
      <c r="G62" s="139"/>
    </row>
    <row r="63" spans="1:7">
      <c r="A63" s="182"/>
      <c r="B63" s="154"/>
      <c r="C63" s="157"/>
      <c r="D63" s="157"/>
      <c r="E63" s="139"/>
      <c r="F63" s="139"/>
      <c r="G63" s="139"/>
    </row>
    <row r="64" spans="1:7">
      <c r="A64" s="182"/>
      <c r="B64" s="154"/>
      <c r="C64" s="157"/>
      <c r="D64" s="157"/>
      <c r="E64" s="139"/>
      <c r="F64" s="139"/>
      <c r="G64" s="139"/>
    </row>
    <row r="65" spans="1:9">
      <c r="A65" s="140"/>
      <c r="B65" s="162"/>
      <c r="C65" s="162"/>
      <c r="D65" s="162"/>
      <c r="E65" s="164"/>
      <c r="F65" s="164"/>
      <c r="G65" s="164"/>
      <c r="H65" s="130"/>
    </row>
    <row r="66" spans="1:9">
      <c r="A66" s="153"/>
      <c r="B66" s="166"/>
      <c r="C66" s="162"/>
      <c r="D66" s="183"/>
      <c r="E66" s="139"/>
      <c r="F66" s="139"/>
      <c r="G66" s="139"/>
    </row>
    <row r="67" spans="1:9" ht="13.5" thickBot="1">
      <c r="A67" s="144" t="s">
        <v>97</v>
      </c>
      <c r="B67" s="167"/>
      <c r="C67" s="167"/>
      <c r="D67" s="168"/>
      <c r="E67" s="169">
        <f>SUM(E65:E66)</f>
        <v>0</v>
      </c>
      <c r="F67" s="169">
        <f>E67*$D$7</f>
        <v>0</v>
      </c>
      <c r="G67" s="169">
        <f>SUM(E67:F67)</f>
        <v>0</v>
      </c>
    </row>
    <row r="68" spans="1:9">
      <c r="A68" s="179" t="s">
        <v>107</v>
      </c>
      <c r="B68" s="180"/>
      <c r="C68" s="180"/>
      <c r="D68" s="180"/>
      <c r="E68" s="181"/>
      <c r="F68" s="181"/>
      <c r="G68" s="181"/>
    </row>
    <row r="69" spans="1:9">
      <c r="A69" s="184"/>
      <c r="B69" s="154"/>
      <c r="C69" s="173"/>
      <c r="D69" s="173"/>
      <c r="E69" s="139">
        <f t="shared" ref="E69:E74" si="1">D69*C69</f>
        <v>0</v>
      </c>
      <c r="F69" s="139">
        <f t="shared" ref="F69:F74" si="2">E69*$D$7</f>
        <v>0</v>
      </c>
      <c r="G69" s="139">
        <f t="shared" ref="G69:G90" si="3">SUM(E69:F69)</f>
        <v>0</v>
      </c>
    </row>
    <row r="70" spans="1:9">
      <c r="A70" s="184"/>
      <c r="B70" s="170"/>
      <c r="C70" s="173"/>
      <c r="D70" s="173"/>
      <c r="E70" s="139">
        <f t="shared" si="1"/>
        <v>0</v>
      </c>
      <c r="F70" s="139">
        <f t="shared" si="2"/>
        <v>0</v>
      </c>
      <c r="G70" s="139">
        <f t="shared" si="3"/>
        <v>0</v>
      </c>
    </row>
    <row r="71" spans="1:9">
      <c r="A71" s="184"/>
      <c r="B71" s="170"/>
      <c r="C71" s="173"/>
      <c r="D71" s="173"/>
      <c r="E71" s="139">
        <f t="shared" si="1"/>
        <v>0</v>
      </c>
      <c r="F71" s="139">
        <f t="shared" si="2"/>
        <v>0</v>
      </c>
      <c r="G71" s="139">
        <f t="shared" si="3"/>
        <v>0</v>
      </c>
    </row>
    <row r="72" spans="1:9">
      <c r="A72" s="184"/>
      <c r="B72" s="170"/>
      <c r="C72" s="173"/>
      <c r="D72" s="173"/>
      <c r="E72" s="139">
        <f t="shared" si="1"/>
        <v>0</v>
      </c>
      <c r="F72" s="139">
        <f t="shared" si="2"/>
        <v>0</v>
      </c>
      <c r="G72" s="139">
        <f t="shared" si="3"/>
        <v>0</v>
      </c>
    </row>
    <row r="73" spans="1:9">
      <c r="A73" s="184"/>
      <c r="B73" s="170"/>
      <c r="C73" s="173"/>
      <c r="D73" s="173"/>
      <c r="E73" s="139">
        <f t="shared" si="1"/>
        <v>0</v>
      </c>
      <c r="F73" s="139">
        <f t="shared" si="2"/>
        <v>0</v>
      </c>
      <c r="G73" s="139">
        <f t="shared" si="3"/>
        <v>0</v>
      </c>
    </row>
    <row r="74" spans="1:9">
      <c r="A74" s="184"/>
      <c r="B74" s="170"/>
      <c r="C74" s="173"/>
      <c r="D74" s="173"/>
      <c r="E74" s="139">
        <f t="shared" si="1"/>
        <v>0</v>
      </c>
      <c r="F74" s="139">
        <f t="shared" si="2"/>
        <v>0</v>
      </c>
      <c r="G74" s="139">
        <f t="shared" si="3"/>
        <v>0</v>
      </c>
    </row>
    <row r="75" spans="1:9">
      <c r="A75" s="140" t="s">
        <v>36</v>
      </c>
      <c r="B75" s="162"/>
      <c r="C75" s="162"/>
      <c r="D75" s="162"/>
      <c r="E75" s="164">
        <f>SUM(E69:E74)</f>
        <v>0</v>
      </c>
      <c r="F75" s="164">
        <f>E75*$D$7</f>
        <v>0</v>
      </c>
      <c r="G75" s="164">
        <f t="shared" si="3"/>
        <v>0</v>
      </c>
    </row>
    <row r="76" spans="1:9">
      <c r="A76" s="153" t="s">
        <v>96</v>
      </c>
      <c r="B76" s="185">
        <v>0</v>
      </c>
      <c r="C76" s="162"/>
      <c r="D76" s="162"/>
      <c r="E76" s="139">
        <f>(SUM(E75)*$B$76)*-1</f>
        <v>0</v>
      </c>
      <c r="F76" s="139">
        <f>(SUM(F75)*$B$76)*-1</f>
        <v>0</v>
      </c>
      <c r="G76" s="139">
        <f t="shared" si="3"/>
        <v>0</v>
      </c>
    </row>
    <row r="77" spans="1:9" ht="13.5" thickBot="1">
      <c r="A77" s="144" t="s">
        <v>97</v>
      </c>
      <c r="B77" s="167"/>
      <c r="C77" s="167"/>
      <c r="D77" s="168"/>
      <c r="E77" s="169">
        <f>SUM(E75:E76)</f>
        <v>0</v>
      </c>
      <c r="F77" s="169">
        <f>SUM(F75:F76)</f>
        <v>0</v>
      </c>
      <c r="G77" s="169">
        <f t="shared" si="3"/>
        <v>0</v>
      </c>
    </row>
    <row r="78" spans="1:9" ht="38.25">
      <c r="A78" s="186" t="s">
        <v>108</v>
      </c>
      <c r="B78" s="187" t="s">
        <v>109</v>
      </c>
      <c r="C78" s="188" t="s">
        <v>74</v>
      </c>
      <c r="D78" s="187" t="s">
        <v>75</v>
      </c>
      <c r="E78" s="189" t="s">
        <v>76</v>
      </c>
      <c r="F78" s="189" t="s">
        <v>77</v>
      </c>
      <c r="G78" s="189" t="s">
        <v>78</v>
      </c>
    </row>
    <row r="79" spans="1:9">
      <c r="A79" s="190"/>
      <c r="B79" s="191"/>
      <c r="C79" s="191"/>
      <c r="D79" s="191"/>
      <c r="E79" s="129">
        <v>0</v>
      </c>
      <c r="F79" s="129">
        <v>0</v>
      </c>
      <c r="G79" s="129">
        <f t="shared" si="3"/>
        <v>0</v>
      </c>
      <c r="I79" s="165"/>
    </row>
    <row r="80" spans="1:9">
      <c r="A80" s="190"/>
      <c r="B80" s="173"/>
      <c r="C80" s="173"/>
      <c r="D80" s="173"/>
      <c r="E80" s="129">
        <v>0</v>
      </c>
      <c r="F80" s="129">
        <v>0</v>
      </c>
      <c r="G80" s="129">
        <f t="shared" ref="G80:G85" si="4">SUM(E80:F80)</f>
        <v>0</v>
      </c>
      <c r="I80" s="165"/>
    </row>
    <row r="81" spans="1:10">
      <c r="A81" s="190"/>
      <c r="B81" s="173"/>
      <c r="C81" s="173"/>
      <c r="D81" s="173"/>
      <c r="E81" s="129">
        <v>0</v>
      </c>
      <c r="F81" s="129">
        <v>0</v>
      </c>
      <c r="G81" s="129">
        <f t="shared" si="4"/>
        <v>0</v>
      </c>
      <c r="I81" s="165"/>
    </row>
    <row r="82" spans="1:10">
      <c r="A82" s="190"/>
      <c r="B82" s="173"/>
      <c r="C82" s="173"/>
      <c r="D82" s="173"/>
      <c r="E82" s="129">
        <v>0</v>
      </c>
      <c r="F82" s="129">
        <v>0</v>
      </c>
      <c r="G82" s="129">
        <f t="shared" si="4"/>
        <v>0</v>
      </c>
      <c r="I82" s="130"/>
      <c r="J82" s="130"/>
    </row>
    <row r="83" spans="1:10">
      <c r="A83" s="190"/>
      <c r="B83" s="173"/>
      <c r="C83" s="173"/>
      <c r="D83" s="173"/>
      <c r="E83" s="129">
        <v>0</v>
      </c>
      <c r="F83" s="129">
        <v>0</v>
      </c>
      <c r="G83" s="129">
        <f t="shared" si="4"/>
        <v>0</v>
      </c>
    </row>
    <row r="84" spans="1:10">
      <c r="A84" s="190"/>
      <c r="B84" s="173"/>
      <c r="C84" s="173"/>
      <c r="D84" s="173"/>
      <c r="E84" s="129">
        <v>0</v>
      </c>
      <c r="F84" s="129">
        <v>0</v>
      </c>
      <c r="G84" s="129">
        <f t="shared" si="4"/>
        <v>0</v>
      </c>
    </row>
    <row r="85" spans="1:10">
      <c r="A85" s="190"/>
      <c r="B85" s="173"/>
      <c r="C85" s="173"/>
      <c r="D85" s="173"/>
      <c r="E85" s="129">
        <v>0</v>
      </c>
      <c r="F85" s="129">
        <v>0</v>
      </c>
      <c r="G85" s="129">
        <f t="shared" si="4"/>
        <v>0</v>
      </c>
    </row>
    <row r="86" spans="1:10">
      <c r="A86" s="140" t="s">
        <v>36</v>
      </c>
      <c r="B86" s="162"/>
      <c r="C86" s="162"/>
      <c r="D86" s="162"/>
      <c r="E86" s="164">
        <f>SUM(E79:E85)</f>
        <v>0</v>
      </c>
      <c r="F86" s="164">
        <f>SUM(F79:F85)</f>
        <v>0</v>
      </c>
      <c r="G86" s="139">
        <f t="shared" si="3"/>
        <v>0</v>
      </c>
    </row>
    <row r="87" spans="1:10">
      <c r="A87" s="153" t="s">
        <v>110</v>
      </c>
      <c r="B87" s="185">
        <v>2.5000000000000001E-3</v>
      </c>
      <c r="C87" s="162"/>
      <c r="D87" s="183">
        <f>(C79*D79)+(C80*D80)+(C81*D81)+(C82*D82)+(C83*D83)+(C84*D84)+(C85*D85)</f>
        <v>0</v>
      </c>
      <c r="E87" s="164">
        <f>E86*$B$87</f>
        <v>0</v>
      </c>
      <c r="F87" s="142">
        <f>F86*$B$87</f>
        <v>0</v>
      </c>
      <c r="G87" s="139">
        <f t="shared" si="3"/>
        <v>0</v>
      </c>
    </row>
    <row r="88" spans="1:10">
      <c r="A88" s="153" t="s">
        <v>96</v>
      </c>
      <c r="B88" s="185">
        <v>0</v>
      </c>
      <c r="C88" s="162"/>
      <c r="D88" s="183">
        <f>SUM(E86:E87)</f>
        <v>0</v>
      </c>
      <c r="E88" s="139">
        <f>(SUM(E86:E87)*$B$88)*-1</f>
        <v>0</v>
      </c>
      <c r="F88" s="139">
        <f>(SUM(F86:F87)*$B$88)*-1</f>
        <v>0</v>
      </c>
      <c r="G88" s="139">
        <f t="shared" si="3"/>
        <v>0</v>
      </c>
    </row>
    <row r="89" spans="1:10" ht="13.5" thickBot="1">
      <c r="A89" s="192" t="s">
        <v>97</v>
      </c>
      <c r="B89" s="193"/>
      <c r="C89" s="193"/>
      <c r="D89" s="194"/>
      <c r="E89" s="169">
        <f>SUM(E86:E88)</f>
        <v>0</v>
      </c>
      <c r="F89" s="169">
        <f>SUM(F86:F88)</f>
        <v>0</v>
      </c>
      <c r="G89" s="139">
        <f t="shared" si="3"/>
        <v>0</v>
      </c>
    </row>
    <row r="90" spans="1:10" ht="13.5" thickBot="1">
      <c r="A90" s="144" t="s">
        <v>111</v>
      </c>
      <c r="B90" s="167"/>
      <c r="C90" s="167"/>
      <c r="D90" s="167"/>
      <c r="E90" s="169">
        <f>SUM(E89,E77,E67)</f>
        <v>0</v>
      </c>
      <c r="F90" s="169">
        <f>SUM(F89,F77,F67)</f>
        <v>0</v>
      </c>
      <c r="G90" s="169">
        <f t="shared" si="3"/>
        <v>0</v>
      </c>
    </row>
    <row r="91" spans="1:10" ht="13.5" thickBot="1">
      <c r="A91" s="144" t="s">
        <v>112</v>
      </c>
      <c r="B91" s="167"/>
      <c r="C91" s="167"/>
      <c r="D91" s="167"/>
      <c r="E91" s="169">
        <f>SUM(E90,E47,E19)</f>
        <v>1278.9000000000001</v>
      </c>
      <c r="F91" s="169">
        <f>SUM(F90,F47,F19)</f>
        <v>547.63333333333321</v>
      </c>
      <c r="G91" s="169">
        <f>SUM(E91:F91)</f>
        <v>1826.5333333333333</v>
      </c>
    </row>
    <row r="92" spans="1:10" ht="13.5" thickBot="1">
      <c r="A92" s="239" t="s">
        <v>113</v>
      </c>
      <c r="B92" s="240"/>
      <c r="C92" s="240"/>
      <c r="D92" s="240"/>
      <c r="E92" s="240"/>
      <c r="F92" s="240"/>
      <c r="G92" s="241"/>
    </row>
    <row r="93" spans="1:10" ht="26.25" thickBot="1">
      <c r="A93" s="195" t="s">
        <v>72</v>
      </c>
      <c r="B93" s="196" t="s">
        <v>73</v>
      </c>
      <c r="C93" s="196" t="s">
        <v>74</v>
      </c>
      <c r="D93" s="197" t="s">
        <v>75</v>
      </c>
      <c r="E93" s="198" t="s">
        <v>76</v>
      </c>
      <c r="F93" s="198" t="s">
        <v>77</v>
      </c>
      <c r="G93" s="198" t="s">
        <v>78</v>
      </c>
    </row>
    <row r="94" spans="1:10">
      <c r="A94" s="125" t="s">
        <v>114</v>
      </c>
      <c r="B94" s="199">
        <f>EMT!F50</f>
        <v>0.127889</v>
      </c>
      <c r="C94" s="154"/>
      <c r="D94" s="193"/>
      <c r="E94" s="139">
        <f>E91*$B$94</f>
        <v>163.55724210000002</v>
      </c>
      <c r="F94" s="139">
        <f>F91*$B$94</f>
        <v>70.036279366666648</v>
      </c>
      <c r="G94" s="139">
        <f>SUM(E94:F94)</f>
        <v>233.59352146666669</v>
      </c>
    </row>
    <row r="95" spans="1:10">
      <c r="A95" s="192" t="s">
        <v>36</v>
      </c>
      <c r="B95" s="193"/>
      <c r="C95" s="193"/>
      <c r="D95" s="193"/>
      <c r="E95" s="200">
        <f>SUM(E94:E94)</f>
        <v>163.55724210000002</v>
      </c>
      <c r="F95" s="200">
        <f>SUM(F94:F94)</f>
        <v>70.036279366666648</v>
      </c>
      <c r="G95" s="139">
        <f>SUM(E95:F95)</f>
        <v>233.59352146666669</v>
      </c>
    </row>
    <row r="96" spans="1:10">
      <c r="A96" s="125" t="s">
        <v>115</v>
      </c>
      <c r="B96" s="199">
        <f>EMT!I61</f>
        <v>8.6499999999999994E-2</v>
      </c>
      <c r="C96" s="154"/>
      <c r="D96" s="193"/>
      <c r="E96" s="139">
        <f>(E91+E94)*$B$96</f>
        <v>124.77255144164999</v>
      </c>
      <c r="F96" s="139">
        <f>(F91+F94)*$B$96</f>
        <v>53.428421498549987</v>
      </c>
      <c r="G96" s="139">
        <f>SUM(E96:F96)</f>
        <v>178.20097294019999</v>
      </c>
    </row>
    <row r="97" spans="1:9" ht="13.5" thickBot="1">
      <c r="A97" s="192" t="s">
        <v>36</v>
      </c>
      <c r="B97" s="193"/>
      <c r="C97" s="193"/>
      <c r="D97" s="193"/>
      <c r="E97" s="200">
        <f>SUM(E96:E96)</f>
        <v>124.77255144164999</v>
      </c>
      <c r="F97" s="200">
        <f>SUM(F96:F96)</f>
        <v>53.428421498549987</v>
      </c>
      <c r="G97" s="139">
        <f>SUM(E97:F97)</f>
        <v>178.20097294019999</v>
      </c>
    </row>
    <row r="98" spans="1:9" ht="13.5" thickBot="1">
      <c r="A98" s="201" t="s">
        <v>116</v>
      </c>
      <c r="B98" s="202"/>
      <c r="C98" s="202"/>
      <c r="D98" s="202"/>
      <c r="E98" s="203">
        <f>E91+E95+E97</f>
        <v>1567.22979354165</v>
      </c>
      <c r="F98" s="203">
        <f>F91+F95+F97</f>
        <v>671.09803419854984</v>
      </c>
      <c r="G98" s="203">
        <f>SUM(E98:F98)</f>
        <v>2238.3278277401996</v>
      </c>
    </row>
    <row r="99" spans="1:9" ht="13.5" thickBot="1">
      <c r="A99" s="235"/>
      <c r="B99" s="236"/>
      <c r="C99" s="236"/>
      <c r="D99" s="236"/>
      <c r="E99" s="236"/>
      <c r="F99" s="236"/>
      <c r="G99" s="237"/>
    </row>
    <row r="100" spans="1:9" ht="13.5" thickBot="1">
      <c r="A100" s="201" t="s">
        <v>117</v>
      </c>
      <c r="B100" s="204">
        <v>1.9400000000000001E-2</v>
      </c>
      <c r="C100" s="202"/>
      <c r="D100" s="202"/>
      <c r="E100" s="205">
        <f>E17*$B$100</f>
        <v>0</v>
      </c>
      <c r="F100" s="205">
        <f>F17*$B$100</f>
        <v>0</v>
      </c>
      <c r="G100" s="203">
        <f>SUM(E100:F100)</f>
        <v>0</v>
      </c>
    </row>
    <row r="101" spans="1:9">
      <c r="A101" s="125" t="s">
        <v>114</v>
      </c>
      <c r="B101" s="206">
        <f>EMT!F50</f>
        <v>0.127889</v>
      </c>
      <c r="C101" s="154"/>
      <c r="D101" s="154"/>
      <c r="E101" s="139">
        <f>E100*$B$101</f>
        <v>0</v>
      </c>
      <c r="F101" s="139">
        <f>F100*$B$101</f>
        <v>0</v>
      </c>
      <c r="G101" s="139">
        <f>SUM(E101:F101)</f>
        <v>0</v>
      </c>
    </row>
    <row r="102" spans="1:9">
      <c r="A102" s="125" t="s">
        <v>115</v>
      </c>
      <c r="B102" s="206">
        <f>EMT!I61</f>
        <v>8.6499999999999994E-2</v>
      </c>
      <c r="C102" s="154"/>
      <c r="D102" s="193"/>
      <c r="E102" s="139">
        <f>E100*$B$102</f>
        <v>0</v>
      </c>
      <c r="F102" s="139">
        <f>F100*$B$102</f>
        <v>0</v>
      </c>
      <c r="G102" s="139">
        <f>SUM(E102:F102)</f>
        <v>0</v>
      </c>
    </row>
    <row r="103" spans="1:9" ht="13.5" thickBot="1">
      <c r="A103" s="192" t="s">
        <v>36</v>
      </c>
      <c r="B103" s="193"/>
      <c r="C103" s="193"/>
      <c r="D103" s="193"/>
      <c r="E103" s="200">
        <f>SUM(E100:E102)</f>
        <v>0</v>
      </c>
      <c r="F103" s="200">
        <f>SUM(F100:F102)</f>
        <v>0</v>
      </c>
      <c r="G103" s="139">
        <f>SUM(E103:F103)</f>
        <v>0</v>
      </c>
    </row>
    <row r="104" spans="1:9" ht="13.5" thickBot="1">
      <c r="A104" s="201" t="s">
        <v>116</v>
      </c>
      <c r="B104" s="202"/>
      <c r="C104" s="202"/>
      <c r="D104" s="202"/>
      <c r="E104" s="203">
        <f>SUM(E91+E95+E97+E103)</f>
        <v>1567.22979354165</v>
      </c>
      <c r="F104" s="203">
        <f>SUM(F91+F95+F97+F103)</f>
        <v>671.09803419854984</v>
      </c>
      <c r="G104" s="203">
        <f>SUM(E104:F104)</f>
        <v>2238.3278277401996</v>
      </c>
    </row>
    <row r="106" spans="1:9">
      <c r="G106" s="130"/>
      <c r="I106" s="130"/>
    </row>
    <row r="107" spans="1:9">
      <c r="G107" s="130"/>
      <c r="I107" s="130"/>
    </row>
    <row r="108" spans="1:9">
      <c r="G108" s="130"/>
      <c r="I108" s="130"/>
    </row>
    <row r="109" spans="1:9">
      <c r="I109" s="130"/>
    </row>
    <row r="110" spans="1:9">
      <c r="I110" s="130"/>
    </row>
  </sheetData>
  <mergeCells count="6">
    <mergeCell ref="A99:G99"/>
    <mergeCell ref="A1:E1"/>
    <mergeCell ref="A10:G10"/>
    <mergeCell ref="A20:F20"/>
    <mergeCell ref="A48:F48"/>
    <mergeCell ref="A92:G92"/>
  </mergeCells>
  <conditionalFormatting sqref="E26:F26 E28:G28 E33:G33 E35:G35 E39:G39 E66:G66 E76:G76 E88:F88">
    <cfRule type="cellIs" dxfId="3" priority="3" stopIfTrue="1" operator="lessThan">
      <formula>0</formula>
    </cfRule>
  </conditionalFormatting>
  <conditionalFormatting sqref="E21:G47 E49:G77 E79:G91 E11:G19 E94:G98 G100 E101:G104">
    <cfRule type="cellIs" dxfId="2" priority="2" stopIfTrue="1" operator="lessThan">
      <formula>0</formula>
    </cfRule>
  </conditionalFormatting>
  <conditionalFormatting sqref="F26:G26">
    <cfRule type="cellIs" dxfId="1" priority="1" stopIfTrue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/>
  </sheetPr>
  <dimension ref="B1:M79"/>
  <sheetViews>
    <sheetView tabSelected="1" workbookViewId="0">
      <selection activeCell="B3" sqref="B3"/>
    </sheetView>
  </sheetViews>
  <sheetFormatPr defaultRowHeight="12.75"/>
  <cols>
    <col min="1" max="1" width="1.140625" style="71" customWidth="1"/>
    <col min="2" max="2" width="7.5703125" style="71" customWidth="1"/>
    <col min="3" max="3" width="14.42578125" style="71" customWidth="1"/>
    <col min="4" max="5" width="7.85546875" style="71" customWidth="1"/>
    <col min="6" max="6" width="9" style="71" customWidth="1"/>
    <col min="7" max="7" width="11.140625" style="71" customWidth="1"/>
    <col min="8" max="8" width="21.42578125" style="71" customWidth="1"/>
    <col min="9" max="9" width="12.42578125" style="71" bestFit="1" customWidth="1"/>
    <col min="10" max="10" width="13.85546875" style="71" bestFit="1" customWidth="1"/>
    <col min="11" max="11" width="15.28515625" style="71" bestFit="1" customWidth="1"/>
    <col min="12" max="12" width="9.140625" style="71"/>
    <col min="13" max="13" width="12.7109375" style="71" bestFit="1" customWidth="1"/>
    <col min="14" max="256" width="9.140625" style="71"/>
    <col min="257" max="257" width="1.140625" style="71" customWidth="1"/>
    <col min="258" max="258" width="7.5703125" style="71" customWidth="1"/>
    <col min="259" max="259" width="14.42578125" style="71" customWidth="1"/>
    <col min="260" max="261" width="7.85546875" style="71" customWidth="1"/>
    <col min="262" max="262" width="9" style="71" customWidth="1"/>
    <col min="263" max="263" width="11.140625" style="71" customWidth="1"/>
    <col min="264" max="264" width="21.42578125" style="71" customWidth="1"/>
    <col min="265" max="265" width="12.42578125" style="71" bestFit="1" customWidth="1"/>
    <col min="266" max="266" width="13.85546875" style="71" bestFit="1" customWidth="1"/>
    <col min="267" max="267" width="15.28515625" style="71" bestFit="1" customWidth="1"/>
    <col min="268" max="268" width="9.140625" style="71"/>
    <col min="269" max="269" width="12.7109375" style="71" bestFit="1" customWidth="1"/>
    <col min="270" max="512" width="9.140625" style="71"/>
    <col min="513" max="513" width="1.140625" style="71" customWidth="1"/>
    <col min="514" max="514" width="7.5703125" style="71" customWidth="1"/>
    <col min="515" max="515" width="14.42578125" style="71" customWidth="1"/>
    <col min="516" max="517" width="7.85546875" style="71" customWidth="1"/>
    <col min="518" max="518" width="9" style="71" customWidth="1"/>
    <col min="519" max="519" width="11.140625" style="71" customWidth="1"/>
    <col min="520" max="520" width="21.42578125" style="71" customWidth="1"/>
    <col min="521" max="521" width="12.42578125" style="71" bestFit="1" customWidth="1"/>
    <col min="522" max="522" width="13.85546875" style="71" bestFit="1" customWidth="1"/>
    <col min="523" max="523" width="15.28515625" style="71" bestFit="1" customWidth="1"/>
    <col min="524" max="524" width="9.140625" style="71"/>
    <col min="525" max="525" width="12.7109375" style="71" bestFit="1" customWidth="1"/>
    <col min="526" max="768" width="9.140625" style="71"/>
    <col min="769" max="769" width="1.140625" style="71" customWidth="1"/>
    <col min="770" max="770" width="7.5703125" style="71" customWidth="1"/>
    <col min="771" max="771" width="14.42578125" style="71" customWidth="1"/>
    <col min="772" max="773" width="7.85546875" style="71" customWidth="1"/>
    <col min="774" max="774" width="9" style="71" customWidth="1"/>
    <col min="775" max="775" width="11.140625" style="71" customWidth="1"/>
    <col min="776" max="776" width="21.42578125" style="71" customWidth="1"/>
    <col min="777" max="777" width="12.42578125" style="71" bestFit="1" customWidth="1"/>
    <col min="778" max="778" width="13.85546875" style="71" bestFit="1" customWidth="1"/>
    <col min="779" max="779" width="15.28515625" style="71" bestFit="1" customWidth="1"/>
    <col min="780" max="780" width="9.140625" style="71"/>
    <col min="781" max="781" width="12.7109375" style="71" bestFit="1" customWidth="1"/>
    <col min="782" max="1024" width="9.140625" style="71"/>
    <col min="1025" max="1025" width="1.140625" style="71" customWidth="1"/>
    <col min="1026" max="1026" width="7.5703125" style="71" customWidth="1"/>
    <col min="1027" max="1027" width="14.42578125" style="71" customWidth="1"/>
    <col min="1028" max="1029" width="7.85546875" style="71" customWidth="1"/>
    <col min="1030" max="1030" width="9" style="71" customWidth="1"/>
    <col min="1031" max="1031" width="11.140625" style="71" customWidth="1"/>
    <col min="1032" max="1032" width="21.42578125" style="71" customWidth="1"/>
    <col min="1033" max="1033" width="12.42578125" style="71" bestFit="1" customWidth="1"/>
    <col min="1034" max="1034" width="13.85546875" style="71" bestFit="1" customWidth="1"/>
    <col min="1035" max="1035" width="15.28515625" style="71" bestFit="1" customWidth="1"/>
    <col min="1036" max="1036" width="9.140625" style="71"/>
    <col min="1037" max="1037" width="12.7109375" style="71" bestFit="1" customWidth="1"/>
    <col min="1038" max="1280" width="9.140625" style="71"/>
    <col min="1281" max="1281" width="1.140625" style="71" customWidth="1"/>
    <col min="1282" max="1282" width="7.5703125" style="71" customWidth="1"/>
    <col min="1283" max="1283" width="14.42578125" style="71" customWidth="1"/>
    <col min="1284" max="1285" width="7.85546875" style="71" customWidth="1"/>
    <col min="1286" max="1286" width="9" style="71" customWidth="1"/>
    <col min="1287" max="1287" width="11.140625" style="71" customWidth="1"/>
    <col min="1288" max="1288" width="21.42578125" style="71" customWidth="1"/>
    <col min="1289" max="1289" width="12.42578125" style="71" bestFit="1" customWidth="1"/>
    <col min="1290" max="1290" width="13.85546875" style="71" bestFit="1" customWidth="1"/>
    <col min="1291" max="1291" width="15.28515625" style="71" bestFit="1" customWidth="1"/>
    <col min="1292" max="1292" width="9.140625" style="71"/>
    <col min="1293" max="1293" width="12.7109375" style="71" bestFit="1" customWidth="1"/>
    <col min="1294" max="1536" width="9.140625" style="71"/>
    <col min="1537" max="1537" width="1.140625" style="71" customWidth="1"/>
    <col min="1538" max="1538" width="7.5703125" style="71" customWidth="1"/>
    <col min="1539" max="1539" width="14.42578125" style="71" customWidth="1"/>
    <col min="1540" max="1541" width="7.85546875" style="71" customWidth="1"/>
    <col min="1542" max="1542" width="9" style="71" customWidth="1"/>
    <col min="1543" max="1543" width="11.140625" style="71" customWidth="1"/>
    <col min="1544" max="1544" width="21.42578125" style="71" customWidth="1"/>
    <col min="1545" max="1545" width="12.42578125" style="71" bestFit="1" customWidth="1"/>
    <col min="1546" max="1546" width="13.85546875" style="71" bestFit="1" customWidth="1"/>
    <col min="1547" max="1547" width="15.28515625" style="71" bestFit="1" customWidth="1"/>
    <col min="1548" max="1548" width="9.140625" style="71"/>
    <col min="1549" max="1549" width="12.7109375" style="71" bestFit="1" customWidth="1"/>
    <col min="1550" max="1792" width="9.140625" style="71"/>
    <col min="1793" max="1793" width="1.140625" style="71" customWidth="1"/>
    <col min="1794" max="1794" width="7.5703125" style="71" customWidth="1"/>
    <col min="1795" max="1795" width="14.42578125" style="71" customWidth="1"/>
    <col min="1796" max="1797" width="7.85546875" style="71" customWidth="1"/>
    <col min="1798" max="1798" width="9" style="71" customWidth="1"/>
    <col min="1799" max="1799" width="11.140625" style="71" customWidth="1"/>
    <col min="1800" max="1800" width="21.42578125" style="71" customWidth="1"/>
    <col min="1801" max="1801" width="12.42578125" style="71" bestFit="1" customWidth="1"/>
    <col min="1802" max="1802" width="13.85546875" style="71" bestFit="1" customWidth="1"/>
    <col min="1803" max="1803" width="15.28515625" style="71" bestFit="1" customWidth="1"/>
    <col min="1804" max="1804" width="9.140625" style="71"/>
    <col min="1805" max="1805" width="12.7109375" style="71" bestFit="1" customWidth="1"/>
    <col min="1806" max="2048" width="9.140625" style="71"/>
    <col min="2049" max="2049" width="1.140625" style="71" customWidth="1"/>
    <col min="2050" max="2050" width="7.5703125" style="71" customWidth="1"/>
    <col min="2051" max="2051" width="14.42578125" style="71" customWidth="1"/>
    <col min="2052" max="2053" width="7.85546875" style="71" customWidth="1"/>
    <col min="2054" max="2054" width="9" style="71" customWidth="1"/>
    <col min="2055" max="2055" width="11.140625" style="71" customWidth="1"/>
    <col min="2056" max="2056" width="21.42578125" style="71" customWidth="1"/>
    <col min="2057" max="2057" width="12.42578125" style="71" bestFit="1" customWidth="1"/>
    <col min="2058" max="2058" width="13.85546875" style="71" bestFit="1" customWidth="1"/>
    <col min="2059" max="2059" width="15.28515625" style="71" bestFit="1" customWidth="1"/>
    <col min="2060" max="2060" width="9.140625" style="71"/>
    <col min="2061" max="2061" width="12.7109375" style="71" bestFit="1" customWidth="1"/>
    <col min="2062" max="2304" width="9.140625" style="71"/>
    <col min="2305" max="2305" width="1.140625" style="71" customWidth="1"/>
    <col min="2306" max="2306" width="7.5703125" style="71" customWidth="1"/>
    <col min="2307" max="2307" width="14.42578125" style="71" customWidth="1"/>
    <col min="2308" max="2309" width="7.85546875" style="71" customWidth="1"/>
    <col min="2310" max="2310" width="9" style="71" customWidth="1"/>
    <col min="2311" max="2311" width="11.140625" style="71" customWidth="1"/>
    <col min="2312" max="2312" width="21.42578125" style="71" customWidth="1"/>
    <col min="2313" max="2313" width="12.42578125" style="71" bestFit="1" customWidth="1"/>
    <col min="2314" max="2314" width="13.85546875" style="71" bestFit="1" customWidth="1"/>
    <col min="2315" max="2315" width="15.28515625" style="71" bestFit="1" customWidth="1"/>
    <col min="2316" max="2316" width="9.140625" style="71"/>
    <col min="2317" max="2317" width="12.7109375" style="71" bestFit="1" customWidth="1"/>
    <col min="2318" max="2560" width="9.140625" style="71"/>
    <col min="2561" max="2561" width="1.140625" style="71" customWidth="1"/>
    <col min="2562" max="2562" width="7.5703125" style="71" customWidth="1"/>
    <col min="2563" max="2563" width="14.42578125" style="71" customWidth="1"/>
    <col min="2564" max="2565" width="7.85546875" style="71" customWidth="1"/>
    <col min="2566" max="2566" width="9" style="71" customWidth="1"/>
    <col min="2567" max="2567" width="11.140625" style="71" customWidth="1"/>
    <col min="2568" max="2568" width="21.42578125" style="71" customWidth="1"/>
    <col min="2569" max="2569" width="12.42578125" style="71" bestFit="1" customWidth="1"/>
    <col min="2570" max="2570" width="13.85546875" style="71" bestFit="1" customWidth="1"/>
    <col min="2571" max="2571" width="15.28515625" style="71" bestFit="1" customWidth="1"/>
    <col min="2572" max="2572" width="9.140625" style="71"/>
    <col min="2573" max="2573" width="12.7109375" style="71" bestFit="1" customWidth="1"/>
    <col min="2574" max="2816" width="9.140625" style="71"/>
    <col min="2817" max="2817" width="1.140625" style="71" customWidth="1"/>
    <col min="2818" max="2818" width="7.5703125" style="71" customWidth="1"/>
    <col min="2819" max="2819" width="14.42578125" style="71" customWidth="1"/>
    <col min="2820" max="2821" width="7.85546875" style="71" customWidth="1"/>
    <col min="2822" max="2822" width="9" style="71" customWidth="1"/>
    <col min="2823" max="2823" width="11.140625" style="71" customWidth="1"/>
    <col min="2824" max="2824" width="21.42578125" style="71" customWidth="1"/>
    <col min="2825" max="2825" width="12.42578125" style="71" bestFit="1" customWidth="1"/>
    <col min="2826" max="2826" width="13.85546875" style="71" bestFit="1" customWidth="1"/>
    <col min="2827" max="2827" width="15.28515625" style="71" bestFit="1" customWidth="1"/>
    <col min="2828" max="2828" width="9.140625" style="71"/>
    <col min="2829" max="2829" width="12.7109375" style="71" bestFit="1" customWidth="1"/>
    <col min="2830" max="3072" width="9.140625" style="71"/>
    <col min="3073" max="3073" width="1.140625" style="71" customWidth="1"/>
    <col min="3074" max="3074" width="7.5703125" style="71" customWidth="1"/>
    <col min="3075" max="3075" width="14.42578125" style="71" customWidth="1"/>
    <col min="3076" max="3077" width="7.85546875" style="71" customWidth="1"/>
    <col min="3078" max="3078" width="9" style="71" customWidth="1"/>
    <col min="3079" max="3079" width="11.140625" style="71" customWidth="1"/>
    <col min="3080" max="3080" width="21.42578125" style="71" customWidth="1"/>
    <col min="3081" max="3081" width="12.42578125" style="71" bestFit="1" customWidth="1"/>
    <col min="3082" max="3082" width="13.85546875" style="71" bestFit="1" customWidth="1"/>
    <col min="3083" max="3083" width="15.28515625" style="71" bestFit="1" customWidth="1"/>
    <col min="3084" max="3084" width="9.140625" style="71"/>
    <col min="3085" max="3085" width="12.7109375" style="71" bestFit="1" customWidth="1"/>
    <col min="3086" max="3328" width="9.140625" style="71"/>
    <col min="3329" max="3329" width="1.140625" style="71" customWidth="1"/>
    <col min="3330" max="3330" width="7.5703125" style="71" customWidth="1"/>
    <col min="3331" max="3331" width="14.42578125" style="71" customWidth="1"/>
    <col min="3332" max="3333" width="7.85546875" style="71" customWidth="1"/>
    <col min="3334" max="3334" width="9" style="71" customWidth="1"/>
    <col min="3335" max="3335" width="11.140625" style="71" customWidth="1"/>
    <col min="3336" max="3336" width="21.42578125" style="71" customWidth="1"/>
    <col min="3337" max="3337" width="12.42578125" style="71" bestFit="1" customWidth="1"/>
    <col min="3338" max="3338" width="13.85546875" style="71" bestFit="1" customWidth="1"/>
    <col min="3339" max="3339" width="15.28515625" style="71" bestFit="1" customWidth="1"/>
    <col min="3340" max="3340" width="9.140625" style="71"/>
    <col min="3341" max="3341" width="12.7109375" style="71" bestFit="1" customWidth="1"/>
    <col min="3342" max="3584" width="9.140625" style="71"/>
    <col min="3585" max="3585" width="1.140625" style="71" customWidth="1"/>
    <col min="3586" max="3586" width="7.5703125" style="71" customWidth="1"/>
    <col min="3587" max="3587" width="14.42578125" style="71" customWidth="1"/>
    <col min="3588" max="3589" width="7.85546875" style="71" customWidth="1"/>
    <col min="3590" max="3590" width="9" style="71" customWidth="1"/>
    <col min="3591" max="3591" width="11.140625" style="71" customWidth="1"/>
    <col min="3592" max="3592" width="21.42578125" style="71" customWidth="1"/>
    <col min="3593" max="3593" width="12.42578125" style="71" bestFit="1" customWidth="1"/>
    <col min="3594" max="3594" width="13.85546875" style="71" bestFit="1" customWidth="1"/>
    <col min="3595" max="3595" width="15.28515625" style="71" bestFit="1" customWidth="1"/>
    <col min="3596" max="3596" width="9.140625" style="71"/>
    <col min="3597" max="3597" width="12.7109375" style="71" bestFit="1" customWidth="1"/>
    <col min="3598" max="3840" width="9.140625" style="71"/>
    <col min="3841" max="3841" width="1.140625" style="71" customWidth="1"/>
    <col min="3842" max="3842" width="7.5703125" style="71" customWidth="1"/>
    <col min="3843" max="3843" width="14.42578125" style="71" customWidth="1"/>
    <col min="3844" max="3845" width="7.85546875" style="71" customWidth="1"/>
    <col min="3846" max="3846" width="9" style="71" customWidth="1"/>
    <col min="3847" max="3847" width="11.140625" style="71" customWidth="1"/>
    <col min="3848" max="3848" width="21.42578125" style="71" customWidth="1"/>
    <col min="3849" max="3849" width="12.42578125" style="71" bestFit="1" customWidth="1"/>
    <col min="3850" max="3850" width="13.85546875" style="71" bestFit="1" customWidth="1"/>
    <col min="3851" max="3851" width="15.28515625" style="71" bestFit="1" customWidth="1"/>
    <col min="3852" max="3852" width="9.140625" style="71"/>
    <col min="3853" max="3853" width="12.7109375" style="71" bestFit="1" customWidth="1"/>
    <col min="3854" max="4096" width="9.140625" style="71"/>
    <col min="4097" max="4097" width="1.140625" style="71" customWidth="1"/>
    <col min="4098" max="4098" width="7.5703125" style="71" customWidth="1"/>
    <col min="4099" max="4099" width="14.42578125" style="71" customWidth="1"/>
    <col min="4100" max="4101" width="7.85546875" style="71" customWidth="1"/>
    <col min="4102" max="4102" width="9" style="71" customWidth="1"/>
    <col min="4103" max="4103" width="11.140625" style="71" customWidth="1"/>
    <col min="4104" max="4104" width="21.42578125" style="71" customWidth="1"/>
    <col min="4105" max="4105" width="12.42578125" style="71" bestFit="1" customWidth="1"/>
    <col min="4106" max="4106" width="13.85546875" style="71" bestFit="1" customWidth="1"/>
    <col min="4107" max="4107" width="15.28515625" style="71" bestFit="1" customWidth="1"/>
    <col min="4108" max="4108" width="9.140625" style="71"/>
    <col min="4109" max="4109" width="12.7109375" style="71" bestFit="1" customWidth="1"/>
    <col min="4110" max="4352" width="9.140625" style="71"/>
    <col min="4353" max="4353" width="1.140625" style="71" customWidth="1"/>
    <col min="4354" max="4354" width="7.5703125" style="71" customWidth="1"/>
    <col min="4355" max="4355" width="14.42578125" style="71" customWidth="1"/>
    <col min="4356" max="4357" width="7.85546875" style="71" customWidth="1"/>
    <col min="4358" max="4358" width="9" style="71" customWidth="1"/>
    <col min="4359" max="4359" width="11.140625" style="71" customWidth="1"/>
    <col min="4360" max="4360" width="21.42578125" style="71" customWidth="1"/>
    <col min="4361" max="4361" width="12.42578125" style="71" bestFit="1" customWidth="1"/>
    <col min="4362" max="4362" width="13.85546875" style="71" bestFit="1" customWidth="1"/>
    <col min="4363" max="4363" width="15.28515625" style="71" bestFit="1" customWidth="1"/>
    <col min="4364" max="4364" width="9.140625" style="71"/>
    <col min="4365" max="4365" width="12.7109375" style="71" bestFit="1" customWidth="1"/>
    <col min="4366" max="4608" width="9.140625" style="71"/>
    <col min="4609" max="4609" width="1.140625" style="71" customWidth="1"/>
    <col min="4610" max="4610" width="7.5703125" style="71" customWidth="1"/>
    <col min="4611" max="4611" width="14.42578125" style="71" customWidth="1"/>
    <col min="4612" max="4613" width="7.85546875" style="71" customWidth="1"/>
    <col min="4614" max="4614" width="9" style="71" customWidth="1"/>
    <col min="4615" max="4615" width="11.140625" style="71" customWidth="1"/>
    <col min="4616" max="4616" width="21.42578125" style="71" customWidth="1"/>
    <col min="4617" max="4617" width="12.42578125" style="71" bestFit="1" customWidth="1"/>
    <col min="4618" max="4618" width="13.85546875" style="71" bestFit="1" customWidth="1"/>
    <col min="4619" max="4619" width="15.28515625" style="71" bestFit="1" customWidth="1"/>
    <col min="4620" max="4620" width="9.140625" style="71"/>
    <col min="4621" max="4621" width="12.7109375" style="71" bestFit="1" customWidth="1"/>
    <col min="4622" max="4864" width="9.140625" style="71"/>
    <col min="4865" max="4865" width="1.140625" style="71" customWidth="1"/>
    <col min="4866" max="4866" width="7.5703125" style="71" customWidth="1"/>
    <col min="4867" max="4867" width="14.42578125" style="71" customWidth="1"/>
    <col min="4868" max="4869" width="7.85546875" style="71" customWidth="1"/>
    <col min="4870" max="4870" width="9" style="71" customWidth="1"/>
    <col min="4871" max="4871" width="11.140625" style="71" customWidth="1"/>
    <col min="4872" max="4872" width="21.42578125" style="71" customWidth="1"/>
    <col min="4873" max="4873" width="12.42578125" style="71" bestFit="1" customWidth="1"/>
    <col min="4874" max="4874" width="13.85546875" style="71" bestFit="1" customWidth="1"/>
    <col min="4875" max="4875" width="15.28515625" style="71" bestFit="1" customWidth="1"/>
    <col min="4876" max="4876" width="9.140625" style="71"/>
    <col min="4877" max="4877" width="12.7109375" style="71" bestFit="1" customWidth="1"/>
    <col min="4878" max="5120" width="9.140625" style="71"/>
    <col min="5121" max="5121" width="1.140625" style="71" customWidth="1"/>
    <col min="5122" max="5122" width="7.5703125" style="71" customWidth="1"/>
    <col min="5123" max="5123" width="14.42578125" style="71" customWidth="1"/>
    <col min="5124" max="5125" width="7.85546875" style="71" customWidth="1"/>
    <col min="5126" max="5126" width="9" style="71" customWidth="1"/>
    <col min="5127" max="5127" width="11.140625" style="71" customWidth="1"/>
    <col min="5128" max="5128" width="21.42578125" style="71" customWidth="1"/>
    <col min="5129" max="5129" width="12.42578125" style="71" bestFit="1" customWidth="1"/>
    <col min="5130" max="5130" width="13.85546875" style="71" bestFit="1" customWidth="1"/>
    <col min="5131" max="5131" width="15.28515625" style="71" bestFit="1" customWidth="1"/>
    <col min="5132" max="5132" width="9.140625" style="71"/>
    <col min="5133" max="5133" width="12.7109375" style="71" bestFit="1" customWidth="1"/>
    <col min="5134" max="5376" width="9.140625" style="71"/>
    <col min="5377" max="5377" width="1.140625" style="71" customWidth="1"/>
    <col min="5378" max="5378" width="7.5703125" style="71" customWidth="1"/>
    <col min="5379" max="5379" width="14.42578125" style="71" customWidth="1"/>
    <col min="5380" max="5381" width="7.85546875" style="71" customWidth="1"/>
    <col min="5382" max="5382" width="9" style="71" customWidth="1"/>
    <col min="5383" max="5383" width="11.140625" style="71" customWidth="1"/>
    <col min="5384" max="5384" width="21.42578125" style="71" customWidth="1"/>
    <col min="5385" max="5385" width="12.42578125" style="71" bestFit="1" customWidth="1"/>
    <col min="5386" max="5386" width="13.85546875" style="71" bestFit="1" customWidth="1"/>
    <col min="5387" max="5387" width="15.28515625" style="71" bestFit="1" customWidth="1"/>
    <col min="5388" max="5388" width="9.140625" style="71"/>
    <col min="5389" max="5389" width="12.7109375" style="71" bestFit="1" customWidth="1"/>
    <col min="5390" max="5632" width="9.140625" style="71"/>
    <col min="5633" max="5633" width="1.140625" style="71" customWidth="1"/>
    <col min="5634" max="5634" width="7.5703125" style="71" customWidth="1"/>
    <col min="5635" max="5635" width="14.42578125" style="71" customWidth="1"/>
    <col min="5636" max="5637" width="7.85546875" style="71" customWidth="1"/>
    <col min="5638" max="5638" width="9" style="71" customWidth="1"/>
    <col min="5639" max="5639" width="11.140625" style="71" customWidth="1"/>
    <col min="5640" max="5640" width="21.42578125" style="71" customWidth="1"/>
    <col min="5641" max="5641" width="12.42578125" style="71" bestFit="1" customWidth="1"/>
    <col min="5642" max="5642" width="13.85546875" style="71" bestFit="1" customWidth="1"/>
    <col min="5643" max="5643" width="15.28515625" style="71" bestFit="1" customWidth="1"/>
    <col min="5644" max="5644" width="9.140625" style="71"/>
    <col min="5645" max="5645" width="12.7109375" style="71" bestFit="1" customWidth="1"/>
    <col min="5646" max="5888" width="9.140625" style="71"/>
    <col min="5889" max="5889" width="1.140625" style="71" customWidth="1"/>
    <col min="5890" max="5890" width="7.5703125" style="71" customWidth="1"/>
    <col min="5891" max="5891" width="14.42578125" style="71" customWidth="1"/>
    <col min="5892" max="5893" width="7.85546875" style="71" customWidth="1"/>
    <col min="5894" max="5894" width="9" style="71" customWidth="1"/>
    <col min="5895" max="5895" width="11.140625" style="71" customWidth="1"/>
    <col min="5896" max="5896" width="21.42578125" style="71" customWidth="1"/>
    <col min="5897" max="5897" width="12.42578125" style="71" bestFit="1" customWidth="1"/>
    <col min="5898" max="5898" width="13.85546875" style="71" bestFit="1" customWidth="1"/>
    <col min="5899" max="5899" width="15.28515625" style="71" bestFit="1" customWidth="1"/>
    <col min="5900" max="5900" width="9.140625" style="71"/>
    <col min="5901" max="5901" width="12.7109375" style="71" bestFit="1" customWidth="1"/>
    <col min="5902" max="6144" width="9.140625" style="71"/>
    <col min="6145" max="6145" width="1.140625" style="71" customWidth="1"/>
    <col min="6146" max="6146" width="7.5703125" style="71" customWidth="1"/>
    <col min="6147" max="6147" width="14.42578125" style="71" customWidth="1"/>
    <col min="6148" max="6149" width="7.85546875" style="71" customWidth="1"/>
    <col min="6150" max="6150" width="9" style="71" customWidth="1"/>
    <col min="6151" max="6151" width="11.140625" style="71" customWidth="1"/>
    <col min="6152" max="6152" width="21.42578125" style="71" customWidth="1"/>
    <col min="6153" max="6153" width="12.42578125" style="71" bestFit="1" customWidth="1"/>
    <col min="6154" max="6154" width="13.85546875" style="71" bestFit="1" customWidth="1"/>
    <col min="6155" max="6155" width="15.28515625" style="71" bestFit="1" customWidth="1"/>
    <col min="6156" max="6156" width="9.140625" style="71"/>
    <col min="6157" max="6157" width="12.7109375" style="71" bestFit="1" customWidth="1"/>
    <col min="6158" max="6400" width="9.140625" style="71"/>
    <col min="6401" max="6401" width="1.140625" style="71" customWidth="1"/>
    <col min="6402" max="6402" width="7.5703125" style="71" customWidth="1"/>
    <col min="6403" max="6403" width="14.42578125" style="71" customWidth="1"/>
    <col min="6404" max="6405" width="7.85546875" style="71" customWidth="1"/>
    <col min="6406" max="6406" width="9" style="71" customWidth="1"/>
    <col min="6407" max="6407" width="11.140625" style="71" customWidth="1"/>
    <col min="6408" max="6408" width="21.42578125" style="71" customWidth="1"/>
    <col min="6409" max="6409" width="12.42578125" style="71" bestFit="1" customWidth="1"/>
    <col min="6410" max="6410" width="13.85546875" style="71" bestFit="1" customWidth="1"/>
    <col min="6411" max="6411" width="15.28515625" style="71" bestFit="1" customWidth="1"/>
    <col min="6412" max="6412" width="9.140625" style="71"/>
    <col min="6413" max="6413" width="12.7109375" style="71" bestFit="1" customWidth="1"/>
    <col min="6414" max="6656" width="9.140625" style="71"/>
    <col min="6657" max="6657" width="1.140625" style="71" customWidth="1"/>
    <col min="6658" max="6658" width="7.5703125" style="71" customWidth="1"/>
    <col min="6659" max="6659" width="14.42578125" style="71" customWidth="1"/>
    <col min="6660" max="6661" width="7.85546875" style="71" customWidth="1"/>
    <col min="6662" max="6662" width="9" style="71" customWidth="1"/>
    <col min="6663" max="6663" width="11.140625" style="71" customWidth="1"/>
    <col min="6664" max="6664" width="21.42578125" style="71" customWidth="1"/>
    <col min="6665" max="6665" width="12.42578125" style="71" bestFit="1" customWidth="1"/>
    <col min="6666" max="6666" width="13.85546875" style="71" bestFit="1" customWidth="1"/>
    <col min="6667" max="6667" width="15.28515625" style="71" bestFit="1" customWidth="1"/>
    <col min="6668" max="6668" width="9.140625" style="71"/>
    <col min="6669" max="6669" width="12.7109375" style="71" bestFit="1" customWidth="1"/>
    <col min="6670" max="6912" width="9.140625" style="71"/>
    <col min="6913" max="6913" width="1.140625" style="71" customWidth="1"/>
    <col min="6914" max="6914" width="7.5703125" style="71" customWidth="1"/>
    <col min="6915" max="6915" width="14.42578125" style="71" customWidth="1"/>
    <col min="6916" max="6917" width="7.85546875" style="71" customWidth="1"/>
    <col min="6918" max="6918" width="9" style="71" customWidth="1"/>
    <col min="6919" max="6919" width="11.140625" style="71" customWidth="1"/>
    <col min="6920" max="6920" width="21.42578125" style="71" customWidth="1"/>
    <col min="6921" max="6921" width="12.42578125" style="71" bestFit="1" customWidth="1"/>
    <col min="6922" max="6922" width="13.85546875" style="71" bestFit="1" customWidth="1"/>
    <col min="6923" max="6923" width="15.28515625" style="71" bestFit="1" customWidth="1"/>
    <col min="6924" max="6924" width="9.140625" style="71"/>
    <col min="6925" max="6925" width="12.7109375" style="71" bestFit="1" customWidth="1"/>
    <col min="6926" max="7168" width="9.140625" style="71"/>
    <col min="7169" max="7169" width="1.140625" style="71" customWidth="1"/>
    <col min="7170" max="7170" width="7.5703125" style="71" customWidth="1"/>
    <col min="7171" max="7171" width="14.42578125" style="71" customWidth="1"/>
    <col min="7172" max="7173" width="7.85546875" style="71" customWidth="1"/>
    <col min="7174" max="7174" width="9" style="71" customWidth="1"/>
    <col min="7175" max="7175" width="11.140625" style="71" customWidth="1"/>
    <col min="7176" max="7176" width="21.42578125" style="71" customWidth="1"/>
    <col min="7177" max="7177" width="12.42578125" style="71" bestFit="1" customWidth="1"/>
    <col min="7178" max="7178" width="13.85546875" style="71" bestFit="1" customWidth="1"/>
    <col min="7179" max="7179" width="15.28515625" style="71" bestFit="1" customWidth="1"/>
    <col min="7180" max="7180" width="9.140625" style="71"/>
    <col min="7181" max="7181" width="12.7109375" style="71" bestFit="1" customWidth="1"/>
    <col min="7182" max="7424" width="9.140625" style="71"/>
    <col min="7425" max="7425" width="1.140625" style="71" customWidth="1"/>
    <col min="7426" max="7426" width="7.5703125" style="71" customWidth="1"/>
    <col min="7427" max="7427" width="14.42578125" style="71" customWidth="1"/>
    <col min="7428" max="7429" width="7.85546875" style="71" customWidth="1"/>
    <col min="7430" max="7430" width="9" style="71" customWidth="1"/>
    <col min="7431" max="7431" width="11.140625" style="71" customWidth="1"/>
    <col min="7432" max="7432" width="21.42578125" style="71" customWidth="1"/>
    <col min="7433" max="7433" width="12.42578125" style="71" bestFit="1" customWidth="1"/>
    <col min="7434" max="7434" width="13.85546875" style="71" bestFit="1" customWidth="1"/>
    <col min="7435" max="7435" width="15.28515625" style="71" bestFit="1" customWidth="1"/>
    <col min="7436" max="7436" width="9.140625" style="71"/>
    <col min="7437" max="7437" width="12.7109375" style="71" bestFit="1" customWidth="1"/>
    <col min="7438" max="7680" width="9.140625" style="71"/>
    <col min="7681" max="7681" width="1.140625" style="71" customWidth="1"/>
    <col min="7682" max="7682" width="7.5703125" style="71" customWidth="1"/>
    <col min="7683" max="7683" width="14.42578125" style="71" customWidth="1"/>
    <col min="7684" max="7685" width="7.85546875" style="71" customWidth="1"/>
    <col min="7686" max="7686" width="9" style="71" customWidth="1"/>
    <col min="7687" max="7687" width="11.140625" style="71" customWidth="1"/>
    <col min="7688" max="7688" width="21.42578125" style="71" customWidth="1"/>
    <col min="7689" max="7689" width="12.42578125" style="71" bestFit="1" customWidth="1"/>
    <col min="7690" max="7690" width="13.85546875" style="71" bestFit="1" customWidth="1"/>
    <col min="7691" max="7691" width="15.28515625" style="71" bestFit="1" customWidth="1"/>
    <col min="7692" max="7692" width="9.140625" style="71"/>
    <col min="7693" max="7693" width="12.7109375" style="71" bestFit="1" customWidth="1"/>
    <col min="7694" max="7936" width="9.140625" style="71"/>
    <col min="7937" max="7937" width="1.140625" style="71" customWidth="1"/>
    <col min="7938" max="7938" width="7.5703125" style="71" customWidth="1"/>
    <col min="7939" max="7939" width="14.42578125" style="71" customWidth="1"/>
    <col min="7940" max="7941" width="7.85546875" style="71" customWidth="1"/>
    <col min="7942" max="7942" width="9" style="71" customWidth="1"/>
    <col min="7943" max="7943" width="11.140625" style="71" customWidth="1"/>
    <col min="7944" max="7944" width="21.42578125" style="71" customWidth="1"/>
    <col min="7945" max="7945" width="12.42578125" style="71" bestFit="1" customWidth="1"/>
    <col min="7946" max="7946" width="13.85546875" style="71" bestFit="1" customWidth="1"/>
    <col min="7947" max="7947" width="15.28515625" style="71" bestFit="1" customWidth="1"/>
    <col min="7948" max="7948" width="9.140625" style="71"/>
    <col min="7949" max="7949" width="12.7109375" style="71" bestFit="1" customWidth="1"/>
    <col min="7950" max="8192" width="9.140625" style="71"/>
    <col min="8193" max="8193" width="1.140625" style="71" customWidth="1"/>
    <col min="8194" max="8194" width="7.5703125" style="71" customWidth="1"/>
    <col min="8195" max="8195" width="14.42578125" style="71" customWidth="1"/>
    <col min="8196" max="8197" width="7.85546875" style="71" customWidth="1"/>
    <col min="8198" max="8198" width="9" style="71" customWidth="1"/>
    <col min="8199" max="8199" width="11.140625" style="71" customWidth="1"/>
    <col min="8200" max="8200" width="21.42578125" style="71" customWidth="1"/>
    <col min="8201" max="8201" width="12.42578125" style="71" bestFit="1" customWidth="1"/>
    <col min="8202" max="8202" width="13.85546875" style="71" bestFit="1" customWidth="1"/>
    <col min="8203" max="8203" width="15.28515625" style="71" bestFit="1" customWidth="1"/>
    <col min="8204" max="8204" width="9.140625" style="71"/>
    <col min="8205" max="8205" width="12.7109375" style="71" bestFit="1" customWidth="1"/>
    <col min="8206" max="8448" width="9.140625" style="71"/>
    <col min="8449" max="8449" width="1.140625" style="71" customWidth="1"/>
    <col min="8450" max="8450" width="7.5703125" style="71" customWidth="1"/>
    <col min="8451" max="8451" width="14.42578125" style="71" customWidth="1"/>
    <col min="8452" max="8453" width="7.85546875" style="71" customWidth="1"/>
    <col min="8454" max="8454" width="9" style="71" customWidth="1"/>
    <col min="8455" max="8455" width="11.140625" style="71" customWidth="1"/>
    <col min="8456" max="8456" width="21.42578125" style="71" customWidth="1"/>
    <col min="8457" max="8457" width="12.42578125" style="71" bestFit="1" customWidth="1"/>
    <col min="8458" max="8458" width="13.85546875" style="71" bestFit="1" customWidth="1"/>
    <col min="8459" max="8459" width="15.28515625" style="71" bestFit="1" customWidth="1"/>
    <col min="8460" max="8460" width="9.140625" style="71"/>
    <col min="8461" max="8461" width="12.7109375" style="71" bestFit="1" customWidth="1"/>
    <col min="8462" max="8704" width="9.140625" style="71"/>
    <col min="8705" max="8705" width="1.140625" style="71" customWidth="1"/>
    <col min="8706" max="8706" width="7.5703125" style="71" customWidth="1"/>
    <col min="8707" max="8707" width="14.42578125" style="71" customWidth="1"/>
    <col min="8708" max="8709" width="7.85546875" style="71" customWidth="1"/>
    <col min="8710" max="8710" width="9" style="71" customWidth="1"/>
    <col min="8711" max="8711" width="11.140625" style="71" customWidth="1"/>
    <col min="8712" max="8712" width="21.42578125" style="71" customWidth="1"/>
    <col min="8713" max="8713" width="12.42578125" style="71" bestFit="1" customWidth="1"/>
    <col min="8714" max="8714" width="13.85546875" style="71" bestFit="1" customWidth="1"/>
    <col min="8715" max="8715" width="15.28515625" style="71" bestFit="1" customWidth="1"/>
    <col min="8716" max="8716" width="9.140625" style="71"/>
    <col min="8717" max="8717" width="12.7109375" style="71" bestFit="1" customWidth="1"/>
    <col min="8718" max="8960" width="9.140625" style="71"/>
    <col min="8961" max="8961" width="1.140625" style="71" customWidth="1"/>
    <col min="8962" max="8962" width="7.5703125" style="71" customWidth="1"/>
    <col min="8963" max="8963" width="14.42578125" style="71" customWidth="1"/>
    <col min="8964" max="8965" width="7.85546875" style="71" customWidth="1"/>
    <col min="8966" max="8966" width="9" style="71" customWidth="1"/>
    <col min="8967" max="8967" width="11.140625" style="71" customWidth="1"/>
    <col min="8968" max="8968" width="21.42578125" style="71" customWidth="1"/>
    <col min="8969" max="8969" width="12.42578125" style="71" bestFit="1" customWidth="1"/>
    <col min="8970" max="8970" width="13.85546875" style="71" bestFit="1" customWidth="1"/>
    <col min="8971" max="8971" width="15.28515625" style="71" bestFit="1" customWidth="1"/>
    <col min="8972" max="8972" width="9.140625" style="71"/>
    <col min="8973" max="8973" width="12.7109375" style="71" bestFit="1" customWidth="1"/>
    <col min="8974" max="9216" width="9.140625" style="71"/>
    <col min="9217" max="9217" width="1.140625" style="71" customWidth="1"/>
    <col min="9218" max="9218" width="7.5703125" style="71" customWidth="1"/>
    <col min="9219" max="9219" width="14.42578125" style="71" customWidth="1"/>
    <col min="9220" max="9221" width="7.85546875" style="71" customWidth="1"/>
    <col min="9222" max="9222" width="9" style="71" customWidth="1"/>
    <col min="9223" max="9223" width="11.140625" style="71" customWidth="1"/>
    <col min="9224" max="9224" width="21.42578125" style="71" customWidth="1"/>
    <col min="9225" max="9225" width="12.42578125" style="71" bestFit="1" customWidth="1"/>
    <col min="9226" max="9226" width="13.85546875" style="71" bestFit="1" customWidth="1"/>
    <col min="9227" max="9227" width="15.28515625" style="71" bestFit="1" customWidth="1"/>
    <col min="9228" max="9228" width="9.140625" style="71"/>
    <col min="9229" max="9229" width="12.7109375" style="71" bestFit="1" customWidth="1"/>
    <col min="9230" max="9472" width="9.140625" style="71"/>
    <col min="9473" max="9473" width="1.140625" style="71" customWidth="1"/>
    <col min="9474" max="9474" width="7.5703125" style="71" customWidth="1"/>
    <col min="9475" max="9475" width="14.42578125" style="71" customWidth="1"/>
    <col min="9476" max="9477" width="7.85546875" style="71" customWidth="1"/>
    <col min="9478" max="9478" width="9" style="71" customWidth="1"/>
    <col min="9479" max="9479" width="11.140625" style="71" customWidth="1"/>
    <col min="9480" max="9480" width="21.42578125" style="71" customWidth="1"/>
    <col min="9481" max="9481" width="12.42578125" style="71" bestFit="1" customWidth="1"/>
    <col min="9482" max="9482" width="13.85546875" style="71" bestFit="1" customWidth="1"/>
    <col min="9483" max="9483" width="15.28515625" style="71" bestFit="1" customWidth="1"/>
    <col min="9484" max="9484" width="9.140625" style="71"/>
    <col min="9485" max="9485" width="12.7109375" style="71" bestFit="1" customWidth="1"/>
    <col min="9486" max="9728" width="9.140625" style="71"/>
    <col min="9729" max="9729" width="1.140625" style="71" customWidth="1"/>
    <col min="9730" max="9730" width="7.5703125" style="71" customWidth="1"/>
    <col min="9731" max="9731" width="14.42578125" style="71" customWidth="1"/>
    <col min="9732" max="9733" width="7.85546875" style="71" customWidth="1"/>
    <col min="9734" max="9734" width="9" style="71" customWidth="1"/>
    <col min="9735" max="9735" width="11.140625" style="71" customWidth="1"/>
    <col min="9736" max="9736" width="21.42578125" style="71" customWidth="1"/>
    <col min="9737" max="9737" width="12.42578125" style="71" bestFit="1" customWidth="1"/>
    <col min="9738" max="9738" width="13.85546875" style="71" bestFit="1" customWidth="1"/>
    <col min="9739" max="9739" width="15.28515625" style="71" bestFit="1" customWidth="1"/>
    <col min="9740" max="9740" width="9.140625" style="71"/>
    <col min="9741" max="9741" width="12.7109375" style="71" bestFit="1" customWidth="1"/>
    <col min="9742" max="9984" width="9.140625" style="71"/>
    <col min="9985" max="9985" width="1.140625" style="71" customWidth="1"/>
    <col min="9986" max="9986" width="7.5703125" style="71" customWidth="1"/>
    <col min="9987" max="9987" width="14.42578125" style="71" customWidth="1"/>
    <col min="9988" max="9989" width="7.85546875" style="71" customWidth="1"/>
    <col min="9990" max="9990" width="9" style="71" customWidth="1"/>
    <col min="9991" max="9991" width="11.140625" style="71" customWidth="1"/>
    <col min="9992" max="9992" width="21.42578125" style="71" customWidth="1"/>
    <col min="9993" max="9993" width="12.42578125" style="71" bestFit="1" customWidth="1"/>
    <col min="9994" max="9994" width="13.85546875" style="71" bestFit="1" customWidth="1"/>
    <col min="9995" max="9995" width="15.28515625" style="71" bestFit="1" customWidth="1"/>
    <col min="9996" max="9996" width="9.140625" style="71"/>
    <col min="9997" max="9997" width="12.7109375" style="71" bestFit="1" customWidth="1"/>
    <col min="9998" max="10240" width="9.140625" style="71"/>
    <col min="10241" max="10241" width="1.140625" style="71" customWidth="1"/>
    <col min="10242" max="10242" width="7.5703125" style="71" customWidth="1"/>
    <col min="10243" max="10243" width="14.42578125" style="71" customWidth="1"/>
    <col min="10244" max="10245" width="7.85546875" style="71" customWidth="1"/>
    <col min="10246" max="10246" width="9" style="71" customWidth="1"/>
    <col min="10247" max="10247" width="11.140625" style="71" customWidth="1"/>
    <col min="10248" max="10248" width="21.42578125" style="71" customWidth="1"/>
    <col min="10249" max="10249" width="12.42578125" style="71" bestFit="1" customWidth="1"/>
    <col min="10250" max="10250" width="13.85546875" style="71" bestFit="1" customWidth="1"/>
    <col min="10251" max="10251" width="15.28515625" style="71" bestFit="1" customWidth="1"/>
    <col min="10252" max="10252" width="9.140625" style="71"/>
    <col min="10253" max="10253" width="12.7109375" style="71" bestFit="1" customWidth="1"/>
    <col min="10254" max="10496" width="9.140625" style="71"/>
    <col min="10497" max="10497" width="1.140625" style="71" customWidth="1"/>
    <col min="10498" max="10498" width="7.5703125" style="71" customWidth="1"/>
    <col min="10499" max="10499" width="14.42578125" style="71" customWidth="1"/>
    <col min="10500" max="10501" width="7.85546875" style="71" customWidth="1"/>
    <col min="10502" max="10502" width="9" style="71" customWidth="1"/>
    <col min="10503" max="10503" width="11.140625" style="71" customWidth="1"/>
    <col min="10504" max="10504" width="21.42578125" style="71" customWidth="1"/>
    <col min="10505" max="10505" width="12.42578125" style="71" bestFit="1" customWidth="1"/>
    <col min="10506" max="10506" width="13.85546875" style="71" bestFit="1" customWidth="1"/>
    <col min="10507" max="10507" width="15.28515625" style="71" bestFit="1" customWidth="1"/>
    <col min="10508" max="10508" width="9.140625" style="71"/>
    <col min="10509" max="10509" width="12.7109375" style="71" bestFit="1" customWidth="1"/>
    <col min="10510" max="10752" width="9.140625" style="71"/>
    <col min="10753" max="10753" width="1.140625" style="71" customWidth="1"/>
    <col min="10754" max="10754" width="7.5703125" style="71" customWidth="1"/>
    <col min="10755" max="10755" width="14.42578125" style="71" customWidth="1"/>
    <col min="10756" max="10757" width="7.85546875" style="71" customWidth="1"/>
    <col min="10758" max="10758" width="9" style="71" customWidth="1"/>
    <col min="10759" max="10759" width="11.140625" style="71" customWidth="1"/>
    <col min="10760" max="10760" width="21.42578125" style="71" customWidth="1"/>
    <col min="10761" max="10761" width="12.42578125" style="71" bestFit="1" customWidth="1"/>
    <col min="10762" max="10762" width="13.85546875" style="71" bestFit="1" customWidth="1"/>
    <col min="10763" max="10763" width="15.28515625" style="71" bestFit="1" customWidth="1"/>
    <col min="10764" max="10764" width="9.140625" style="71"/>
    <col min="10765" max="10765" width="12.7109375" style="71" bestFit="1" customWidth="1"/>
    <col min="10766" max="11008" width="9.140625" style="71"/>
    <col min="11009" max="11009" width="1.140625" style="71" customWidth="1"/>
    <col min="11010" max="11010" width="7.5703125" style="71" customWidth="1"/>
    <col min="11011" max="11011" width="14.42578125" style="71" customWidth="1"/>
    <col min="11012" max="11013" width="7.85546875" style="71" customWidth="1"/>
    <col min="11014" max="11014" width="9" style="71" customWidth="1"/>
    <col min="11015" max="11015" width="11.140625" style="71" customWidth="1"/>
    <col min="11016" max="11016" width="21.42578125" style="71" customWidth="1"/>
    <col min="11017" max="11017" width="12.42578125" style="71" bestFit="1" customWidth="1"/>
    <col min="11018" max="11018" width="13.85546875" style="71" bestFit="1" customWidth="1"/>
    <col min="11019" max="11019" width="15.28515625" style="71" bestFit="1" customWidth="1"/>
    <col min="11020" max="11020" width="9.140625" style="71"/>
    <col min="11021" max="11021" width="12.7109375" style="71" bestFit="1" customWidth="1"/>
    <col min="11022" max="11264" width="9.140625" style="71"/>
    <col min="11265" max="11265" width="1.140625" style="71" customWidth="1"/>
    <col min="11266" max="11266" width="7.5703125" style="71" customWidth="1"/>
    <col min="11267" max="11267" width="14.42578125" style="71" customWidth="1"/>
    <col min="11268" max="11269" width="7.85546875" style="71" customWidth="1"/>
    <col min="11270" max="11270" width="9" style="71" customWidth="1"/>
    <col min="11271" max="11271" width="11.140625" style="71" customWidth="1"/>
    <col min="11272" max="11272" width="21.42578125" style="71" customWidth="1"/>
    <col min="11273" max="11273" width="12.42578125" style="71" bestFit="1" customWidth="1"/>
    <col min="11274" max="11274" width="13.85546875" style="71" bestFit="1" customWidth="1"/>
    <col min="11275" max="11275" width="15.28515625" style="71" bestFit="1" customWidth="1"/>
    <col min="11276" max="11276" width="9.140625" style="71"/>
    <col min="11277" max="11277" width="12.7109375" style="71" bestFit="1" customWidth="1"/>
    <col min="11278" max="11520" width="9.140625" style="71"/>
    <col min="11521" max="11521" width="1.140625" style="71" customWidth="1"/>
    <col min="11522" max="11522" width="7.5703125" style="71" customWidth="1"/>
    <col min="11523" max="11523" width="14.42578125" style="71" customWidth="1"/>
    <col min="11524" max="11525" width="7.85546875" style="71" customWidth="1"/>
    <col min="11526" max="11526" width="9" style="71" customWidth="1"/>
    <col min="11527" max="11527" width="11.140625" style="71" customWidth="1"/>
    <col min="11528" max="11528" width="21.42578125" style="71" customWidth="1"/>
    <col min="11529" max="11529" width="12.42578125" style="71" bestFit="1" customWidth="1"/>
    <col min="11530" max="11530" width="13.85546875" style="71" bestFit="1" customWidth="1"/>
    <col min="11531" max="11531" width="15.28515625" style="71" bestFit="1" customWidth="1"/>
    <col min="11532" max="11532" width="9.140625" style="71"/>
    <col min="11533" max="11533" width="12.7109375" style="71" bestFit="1" customWidth="1"/>
    <col min="11534" max="11776" width="9.140625" style="71"/>
    <col min="11777" max="11777" width="1.140625" style="71" customWidth="1"/>
    <col min="11778" max="11778" width="7.5703125" style="71" customWidth="1"/>
    <col min="11779" max="11779" width="14.42578125" style="71" customWidth="1"/>
    <col min="11780" max="11781" width="7.85546875" style="71" customWidth="1"/>
    <col min="11782" max="11782" width="9" style="71" customWidth="1"/>
    <col min="11783" max="11783" width="11.140625" style="71" customWidth="1"/>
    <col min="11784" max="11784" width="21.42578125" style="71" customWidth="1"/>
    <col min="11785" max="11785" width="12.42578125" style="71" bestFit="1" customWidth="1"/>
    <col min="11786" max="11786" width="13.85546875" style="71" bestFit="1" customWidth="1"/>
    <col min="11787" max="11787" width="15.28515625" style="71" bestFit="1" customWidth="1"/>
    <col min="11788" max="11788" width="9.140625" style="71"/>
    <col min="11789" max="11789" width="12.7109375" style="71" bestFit="1" customWidth="1"/>
    <col min="11790" max="12032" width="9.140625" style="71"/>
    <col min="12033" max="12033" width="1.140625" style="71" customWidth="1"/>
    <col min="12034" max="12034" width="7.5703125" style="71" customWidth="1"/>
    <col min="12035" max="12035" width="14.42578125" style="71" customWidth="1"/>
    <col min="12036" max="12037" width="7.85546875" style="71" customWidth="1"/>
    <col min="12038" max="12038" width="9" style="71" customWidth="1"/>
    <col min="12039" max="12039" width="11.140625" style="71" customWidth="1"/>
    <col min="12040" max="12040" width="21.42578125" style="71" customWidth="1"/>
    <col min="12041" max="12041" width="12.42578125" style="71" bestFit="1" customWidth="1"/>
    <col min="12042" max="12042" width="13.85546875" style="71" bestFit="1" customWidth="1"/>
    <col min="12043" max="12043" width="15.28515625" style="71" bestFit="1" customWidth="1"/>
    <col min="12044" max="12044" width="9.140625" style="71"/>
    <col min="12045" max="12045" width="12.7109375" style="71" bestFit="1" customWidth="1"/>
    <col min="12046" max="12288" width="9.140625" style="71"/>
    <col min="12289" max="12289" width="1.140625" style="71" customWidth="1"/>
    <col min="12290" max="12290" width="7.5703125" style="71" customWidth="1"/>
    <col min="12291" max="12291" width="14.42578125" style="71" customWidth="1"/>
    <col min="12292" max="12293" width="7.85546875" style="71" customWidth="1"/>
    <col min="12294" max="12294" width="9" style="71" customWidth="1"/>
    <col min="12295" max="12295" width="11.140625" style="71" customWidth="1"/>
    <col min="12296" max="12296" width="21.42578125" style="71" customWidth="1"/>
    <col min="12297" max="12297" width="12.42578125" style="71" bestFit="1" customWidth="1"/>
    <col min="12298" max="12298" width="13.85546875" style="71" bestFit="1" customWidth="1"/>
    <col min="12299" max="12299" width="15.28515625" style="71" bestFit="1" customWidth="1"/>
    <col min="12300" max="12300" width="9.140625" style="71"/>
    <col min="12301" max="12301" width="12.7109375" style="71" bestFit="1" customWidth="1"/>
    <col min="12302" max="12544" width="9.140625" style="71"/>
    <col min="12545" max="12545" width="1.140625" style="71" customWidth="1"/>
    <col min="12546" max="12546" width="7.5703125" style="71" customWidth="1"/>
    <col min="12547" max="12547" width="14.42578125" style="71" customWidth="1"/>
    <col min="12548" max="12549" width="7.85546875" style="71" customWidth="1"/>
    <col min="12550" max="12550" width="9" style="71" customWidth="1"/>
    <col min="12551" max="12551" width="11.140625" style="71" customWidth="1"/>
    <col min="12552" max="12552" width="21.42578125" style="71" customWidth="1"/>
    <col min="12553" max="12553" width="12.42578125" style="71" bestFit="1" customWidth="1"/>
    <col min="12554" max="12554" width="13.85546875" style="71" bestFit="1" customWidth="1"/>
    <col min="12555" max="12555" width="15.28515625" style="71" bestFit="1" customWidth="1"/>
    <col min="12556" max="12556" width="9.140625" style="71"/>
    <col min="12557" max="12557" width="12.7109375" style="71" bestFit="1" customWidth="1"/>
    <col min="12558" max="12800" width="9.140625" style="71"/>
    <col min="12801" max="12801" width="1.140625" style="71" customWidth="1"/>
    <col min="12802" max="12802" width="7.5703125" style="71" customWidth="1"/>
    <col min="12803" max="12803" width="14.42578125" style="71" customWidth="1"/>
    <col min="12804" max="12805" width="7.85546875" style="71" customWidth="1"/>
    <col min="12806" max="12806" width="9" style="71" customWidth="1"/>
    <col min="12807" max="12807" width="11.140625" style="71" customWidth="1"/>
    <col min="12808" max="12808" width="21.42578125" style="71" customWidth="1"/>
    <col min="12809" max="12809" width="12.42578125" style="71" bestFit="1" customWidth="1"/>
    <col min="12810" max="12810" width="13.85546875" style="71" bestFit="1" customWidth="1"/>
    <col min="12811" max="12811" width="15.28515625" style="71" bestFit="1" customWidth="1"/>
    <col min="12812" max="12812" width="9.140625" style="71"/>
    <col min="12813" max="12813" width="12.7109375" style="71" bestFit="1" customWidth="1"/>
    <col min="12814" max="13056" width="9.140625" style="71"/>
    <col min="13057" max="13057" width="1.140625" style="71" customWidth="1"/>
    <col min="13058" max="13058" width="7.5703125" style="71" customWidth="1"/>
    <col min="13059" max="13059" width="14.42578125" style="71" customWidth="1"/>
    <col min="13060" max="13061" width="7.85546875" style="71" customWidth="1"/>
    <col min="13062" max="13062" width="9" style="71" customWidth="1"/>
    <col min="13063" max="13063" width="11.140625" style="71" customWidth="1"/>
    <col min="13064" max="13064" width="21.42578125" style="71" customWidth="1"/>
    <col min="13065" max="13065" width="12.42578125" style="71" bestFit="1" customWidth="1"/>
    <col min="13066" max="13066" width="13.85546875" style="71" bestFit="1" customWidth="1"/>
    <col min="13067" max="13067" width="15.28515625" style="71" bestFit="1" customWidth="1"/>
    <col min="13068" max="13068" width="9.140625" style="71"/>
    <col min="13069" max="13069" width="12.7109375" style="71" bestFit="1" customWidth="1"/>
    <col min="13070" max="13312" width="9.140625" style="71"/>
    <col min="13313" max="13313" width="1.140625" style="71" customWidth="1"/>
    <col min="13314" max="13314" width="7.5703125" style="71" customWidth="1"/>
    <col min="13315" max="13315" width="14.42578125" style="71" customWidth="1"/>
    <col min="13316" max="13317" width="7.85546875" style="71" customWidth="1"/>
    <col min="13318" max="13318" width="9" style="71" customWidth="1"/>
    <col min="13319" max="13319" width="11.140625" style="71" customWidth="1"/>
    <col min="13320" max="13320" width="21.42578125" style="71" customWidth="1"/>
    <col min="13321" max="13321" width="12.42578125" style="71" bestFit="1" customWidth="1"/>
    <col min="13322" max="13322" width="13.85546875" style="71" bestFit="1" customWidth="1"/>
    <col min="13323" max="13323" width="15.28515625" style="71" bestFit="1" customWidth="1"/>
    <col min="13324" max="13324" width="9.140625" style="71"/>
    <col min="13325" max="13325" width="12.7109375" style="71" bestFit="1" customWidth="1"/>
    <col min="13326" max="13568" width="9.140625" style="71"/>
    <col min="13569" max="13569" width="1.140625" style="71" customWidth="1"/>
    <col min="13570" max="13570" width="7.5703125" style="71" customWidth="1"/>
    <col min="13571" max="13571" width="14.42578125" style="71" customWidth="1"/>
    <col min="13572" max="13573" width="7.85546875" style="71" customWidth="1"/>
    <col min="13574" max="13574" width="9" style="71" customWidth="1"/>
    <col min="13575" max="13575" width="11.140625" style="71" customWidth="1"/>
    <col min="13576" max="13576" width="21.42578125" style="71" customWidth="1"/>
    <col min="13577" max="13577" width="12.42578125" style="71" bestFit="1" customWidth="1"/>
    <col min="13578" max="13578" width="13.85546875" style="71" bestFit="1" customWidth="1"/>
    <col min="13579" max="13579" width="15.28515625" style="71" bestFit="1" customWidth="1"/>
    <col min="13580" max="13580" width="9.140625" style="71"/>
    <col min="13581" max="13581" width="12.7109375" style="71" bestFit="1" customWidth="1"/>
    <col min="13582" max="13824" width="9.140625" style="71"/>
    <col min="13825" max="13825" width="1.140625" style="71" customWidth="1"/>
    <col min="13826" max="13826" width="7.5703125" style="71" customWidth="1"/>
    <col min="13827" max="13827" width="14.42578125" style="71" customWidth="1"/>
    <col min="13828" max="13829" width="7.85546875" style="71" customWidth="1"/>
    <col min="13830" max="13830" width="9" style="71" customWidth="1"/>
    <col min="13831" max="13831" width="11.140625" style="71" customWidth="1"/>
    <col min="13832" max="13832" width="21.42578125" style="71" customWidth="1"/>
    <col min="13833" max="13833" width="12.42578125" style="71" bestFit="1" customWidth="1"/>
    <col min="13834" max="13834" width="13.85546875" style="71" bestFit="1" customWidth="1"/>
    <col min="13835" max="13835" width="15.28515625" style="71" bestFit="1" customWidth="1"/>
    <col min="13836" max="13836" width="9.140625" style="71"/>
    <col min="13837" max="13837" width="12.7109375" style="71" bestFit="1" customWidth="1"/>
    <col min="13838" max="14080" width="9.140625" style="71"/>
    <col min="14081" max="14081" width="1.140625" style="71" customWidth="1"/>
    <col min="14082" max="14082" width="7.5703125" style="71" customWidth="1"/>
    <col min="14083" max="14083" width="14.42578125" style="71" customWidth="1"/>
    <col min="14084" max="14085" width="7.85546875" style="71" customWidth="1"/>
    <col min="14086" max="14086" width="9" style="71" customWidth="1"/>
    <col min="14087" max="14087" width="11.140625" style="71" customWidth="1"/>
    <col min="14088" max="14088" width="21.42578125" style="71" customWidth="1"/>
    <col min="14089" max="14089" width="12.42578125" style="71" bestFit="1" customWidth="1"/>
    <col min="14090" max="14090" width="13.85546875" style="71" bestFit="1" customWidth="1"/>
    <col min="14091" max="14091" width="15.28515625" style="71" bestFit="1" customWidth="1"/>
    <col min="14092" max="14092" width="9.140625" style="71"/>
    <col min="14093" max="14093" width="12.7109375" style="71" bestFit="1" customWidth="1"/>
    <col min="14094" max="14336" width="9.140625" style="71"/>
    <col min="14337" max="14337" width="1.140625" style="71" customWidth="1"/>
    <col min="14338" max="14338" width="7.5703125" style="71" customWidth="1"/>
    <col min="14339" max="14339" width="14.42578125" style="71" customWidth="1"/>
    <col min="14340" max="14341" width="7.85546875" style="71" customWidth="1"/>
    <col min="14342" max="14342" width="9" style="71" customWidth="1"/>
    <col min="14343" max="14343" width="11.140625" style="71" customWidth="1"/>
    <col min="14344" max="14344" width="21.42578125" style="71" customWidth="1"/>
    <col min="14345" max="14345" width="12.42578125" style="71" bestFit="1" customWidth="1"/>
    <col min="14346" max="14346" width="13.85546875" style="71" bestFit="1" customWidth="1"/>
    <col min="14347" max="14347" width="15.28515625" style="71" bestFit="1" customWidth="1"/>
    <col min="14348" max="14348" width="9.140625" style="71"/>
    <col min="14349" max="14349" width="12.7109375" style="71" bestFit="1" customWidth="1"/>
    <col min="14350" max="14592" width="9.140625" style="71"/>
    <col min="14593" max="14593" width="1.140625" style="71" customWidth="1"/>
    <col min="14594" max="14594" width="7.5703125" style="71" customWidth="1"/>
    <col min="14595" max="14595" width="14.42578125" style="71" customWidth="1"/>
    <col min="14596" max="14597" width="7.85546875" style="71" customWidth="1"/>
    <col min="14598" max="14598" width="9" style="71" customWidth="1"/>
    <col min="14599" max="14599" width="11.140625" style="71" customWidth="1"/>
    <col min="14600" max="14600" width="21.42578125" style="71" customWidth="1"/>
    <col min="14601" max="14601" width="12.42578125" style="71" bestFit="1" customWidth="1"/>
    <col min="14602" max="14602" width="13.85546875" style="71" bestFit="1" customWidth="1"/>
    <col min="14603" max="14603" width="15.28515625" style="71" bestFit="1" customWidth="1"/>
    <col min="14604" max="14604" width="9.140625" style="71"/>
    <col min="14605" max="14605" width="12.7109375" style="71" bestFit="1" customWidth="1"/>
    <col min="14606" max="14848" width="9.140625" style="71"/>
    <col min="14849" max="14849" width="1.140625" style="71" customWidth="1"/>
    <col min="14850" max="14850" width="7.5703125" style="71" customWidth="1"/>
    <col min="14851" max="14851" width="14.42578125" style="71" customWidth="1"/>
    <col min="14852" max="14853" width="7.85546875" style="71" customWidth="1"/>
    <col min="14854" max="14854" width="9" style="71" customWidth="1"/>
    <col min="14855" max="14855" width="11.140625" style="71" customWidth="1"/>
    <col min="14856" max="14856" width="21.42578125" style="71" customWidth="1"/>
    <col min="14857" max="14857" width="12.42578125" style="71" bestFit="1" customWidth="1"/>
    <col min="14858" max="14858" width="13.85546875" style="71" bestFit="1" customWidth="1"/>
    <col min="14859" max="14859" width="15.28515625" style="71" bestFit="1" customWidth="1"/>
    <col min="14860" max="14860" width="9.140625" style="71"/>
    <col min="14861" max="14861" width="12.7109375" style="71" bestFit="1" customWidth="1"/>
    <col min="14862" max="15104" width="9.140625" style="71"/>
    <col min="15105" max="15105" width="1.140625" style="71" customWidth="1"/>
    <col min="15106" max="15106" width="7.5703125" style="71" customWidth="1"/>
    <col min="15107" max="15107" width="14.42578125" style="71" customWidth="1"/>
    <col min="15108" max="15109" width="7.85546875" style="71" customWidth="1"/>
    <col min="15110" max="15110" width="9" style="71" customWidth="1"/>
    <col min="15111" max="15111" width="11.140625" style="71" customWidth="1"/>
    <col min="15112" max="15112" width="21.42578125" style="71" customWidth="1"/>
    <col min="15113" max="15113" width="12.42578125" style="71" bestFit="1" customWidth="1"/>
    <col min="15114" max="15114" width="13.85546875" style="71" bestFit="1" customWidth="1"/>
    <col min="15115" max="15115" width="15.28515625" style="71" bestFit="1" customWidth="1"/>
    <col min="15116" max="15116" width="9.140625" style="71"/>
    <col min="15117" max="15117" width="12.7109375" style="71" bestFit="1" customWidth="1"/>
    <col min="15118" max="15360" width="9.140625" style="71"/>
    <col min="15361" max="15361" width="1.140625" style="71" customWidth="1"/>
    <col min="15362" max="15362" width="7.5703125" style="71" customWidth="1"/>
    <col min="15363" max="15363" width="14.42578125" style="71" customWidth="1"/>
    <col min="15364" max="15365" width="7.85546875" style="71" customWidth="1"/>
    <col min="15366" max="15366" width="9" style="71" customWidth="1"/>
    <col min="15367" max="15367" width="11.140625" style="71" customWidth="1"/>
    <col min="15368" max="15368" width="21.42578125" style="71" customWidth="1"/>
    <col min="15369" max="15369" width="12.42578125" style="71" bestFit="1" customWidth="1"/>
    <col min="15370" max="15370" width="13.85546875" style="71" bestFit="1" customWidth="1"/>
    <col min="15371" max="15371" width="15.28515625" style="71" bestFit="1" customWidth="1"/>
    <col min="15372" max="15372" width="9.140625" style="71"/>
    <col min="15373" max="15373" width="12.7109375" style="71" bestFit="1" customWidth="1"/>
    <col min="15374" max="15616" width="9.140625" style="71"/>
    <col min="15617" max="15617" width="1.140625" style="71" customWidth="1"/>
    <col min="15618" max="15618" width="7.5703125" style="71" customWidth="1"/>
    <col min="15619" max="15619" width="14.42578125" style="71" customWidth="1"/>
    <col min="15620" max="15621" width="7.85546875" style="71" customWidth="1"/>
    <col min="15622" max="15622" width="9" style="71" customWidth="1"/>
    <col min="15623" max="15623" width="11.140625" style="71" customWidth="1"/>
    <col min="15624" max="15624" width="21.42578125" style="71" customWidth="1"/>
    <col min="15625" max="15625" width="12.42578125" style="71" bestFit="1" customWidth="1"/>
    <col min="15626" max="15626" width="13.85546875" style="71" bestFit="1" customWidth="1"/>
    <col min="15627" max="15627" width="15.28515625" style="71" bestFit="1" customWidth="1"/>
    <col min="15628" max="15628" width="9.140625" style="71"/>
    <col min="15629" max="15629" width="12.7109375" style="71" bestFit="1" customWidth="1"/>
    <col min="15630" max="15872" width="9.140625" style="71"/>
    <col min="15873" max="15873" width="1.140625" style="71" customWidth="1"/>
    <col min="15874" max="15874" width="7.5703125" style="71" customWidth="1"/>
    <col min="15875" max="15875" width="14.42578125" style="71" customWidth="1"/>
    <col min="15876" max="15877" width="7.85546875" style="71" customWidth="1"/>
    <col min="15878" max="15878" width="9" style="71" customWidth="1"/>
    <col min="15879" max="15879" width="11.140625" style="71" customWidth="1"/>
    <col min="15880" max="15880" width="21.42578125" style="71" customWidth="1"/>
    <col min="15881" max="15881" width="12.42578125" style="71" bestFit="1" customWidth="1"/>
    <col min="15882" max="15882" width="13.85546875" style="71" bestFit="1" customWidth="1"/>
    <col min="15883" max="15883" width="15.28515625" style="71" bestFit="1" customWidth="1"/>
    <col min="15884" max="15884" width="9.140625" style="71"/>
    <col min="15885" max="15885" width="12.7109375" style="71" bestFit="1" customWidth="1"/>
    <col min="15886" max="16128" width="9.140625" style="71"/>
    <col min="16129" max="16129" width="1.140625" style="71" customWidth="1"/>
    <col min="16130" max="16130" width="7.5703125" style="71" customWidth="1"/>
    <col min="16131" max="16131" width="14.42578125" style="71" customWidth="1"/>
    <col min="16132" max="16133" width="7.85546875" style="71" customWidth="1"/>
    <col min="16134" max="16134" width="9" style="71" customWidth="1"/>
    <col min="16135" max="16135" width="11.140625" style="71" customWidth="1"/>
    <col min="16136" max="16136" width="21.42578125" style="71" customWidth="1"/>
    <col min="16137" max="16137" width="12.42578125" style="71" bestFit="1" customWidth="1"/>
    <col min="16138" max="16138" width="13.85546875" style="71" bestFit="1" customWidth="1"/>
    <col min="16139" max="16139" width="15.28515625" style="71" bestFit="1" customWidth="1"/>
    <col min="16140" max="16140" width="9.140625" style="71"/>
    <col min="16141" max="16141" width="12.7109375" style="71" bestFit="1" customWidth="1"/>
    <col min="16142" max="16384" width="9.140625" style="71"/>
  </cols>
  <sheetData>
    <row r="1" spans="2:8" ht="46.5" customHeight="1"/>
    <row r="2" spans="2:8" ht="132.75" customHeight="1">
      <c r="B2" s="242" t="s">
        <v>138</v>
      </c>
      <c r="C2" s="243"/>
      <c r="D2" s="243"/>
      <c r="E2" s="243"/>
      <c r="F2" s="243"/>
      <c r="G2" s="243"/>
      <c r="H2" s="244"/>
    </row>
    <row r="3" spans="2:8" ht="11.25" customHeight="1">
      <c r="B3" s="72"/>
      <c r="C3" s="72"/>
    </row>
    <row r="4" spans="2:8" ht="21.75" customHeight="1">
      <c r="B4" s="245" t="s">
        <v>118</v>
      </c>
      <c r="C4" s="245"/>
      <c r="D4" s="246" t="s">
        <v>119</v>
      </c>
      <c r="E4" s="246" t="s">
        <v>120</v>
      </c>
      <c r="F4" s="246" t="s">
        <v>121</v>
      </c>
      <c r="G4" s="246" t="s">
        <v>122</v>
      </c>
      <c r="H4" s="246"/>
    </row>
    <row r="5" spans="2:8" ht="17.25" customHeight="1">
      <c r="B5" s="245"/>
      <c r="C5" s="245"/>
      <c r="D5" s="246"/>
      <c r="E5" s="246"/>
      <c r="F5" s="246"/>
      <c r="G5" s="246"/>
      <c r="H5" s="246"/>
    </row>
    <row r="6" spans="2:8" ht="24.75" customHeight="1">
      <c r="B6" s="250" t="s">
        <v>123</v>
      </c>
      <c r="C6" s="251"/>
      <c r="D6" s="73">
        <v>0.5</v>
      </c>
      <c r="E6" s="73">
        <v>0.75</v>
      </c>
      <c r="F6" s="74">
        <v>0</v>
      </c>
      <c r="G6" s="75" t="s">
        <v>124</v>
      </c>
      <c r="H6" s="76"/>
    </row>
    <row r="7" spans="2:8" ht="18" customHeight="1">
      <c r="B7" s="77"/>
      <c r="C7" s="78"/>
      <c r="D7" s="79"/>
      <c r="E7" s="79"/>
      <c r="F7" s="80"/>
      <c r="G7" s="81"/>
      <c r="H7" s="81"/>
    </row>
    <row r="8" spans="2:8" ht="15" customHeight="1">
      <c r="B8" s="245" t="s">
        <v>79</v>
      </c>
      <c r="C8" s="245"/>
      <c r="D8" s="245"/>
      <c r="E8" s="245"/>
      <c r="F8" s="245"/>
      <c r="G8" s="245"/>
      <c r="H8" s="82">
        <f>APAC!G19</f>
        <v>0</v>
      </c>
    </row>
    <row r="9" spans="2:8" ht="15" customHeight="1">
      <c r="B9" s="245" t="s">
        <v>89</v>
      </c>
      <c r="C9" s="245"/>
      <c r="D9" s="245"/>
      <c r="E9" s="245"/>
      <c r="F9" s="245"/>
      <c r="G9" s="245"/>
      <c r="H9" s="82">
        <f>APAC!G47</f>
        <v>1826.5333333333333</v>
      </c>
    </row>
    <row r="10" spans="2:8" ht="15" customHeight="1">
      <c r="B10" s="245" t="s">
        <v>106</v>
      </c>
      <c r="C10" s="245"/>
      <c r="D10" s="245"/>
      <c r="E10" s="245"/>
      <c r="F10" s="245"/>
      <c r="G10" s="245"/>
      <c r="H10" s="82">
        <f>APAC!G90</f>
        <v>0</v>
      </c>
    </row>
    <row r="11" spans="2:8" ht="15" customHeight="1">
      <c r="B11" s="245" t="s">
        <v>113</v>
      </c>
      <c r="C11" s="245"/>
      <c r="D11" s="245"/>
      <c r="E11" s="245"/>
      <c r="F11" s="245"/>
      <c r="G11" s="245"/>
      <c r="H11" s="82">
        <f>APAC!G95+APAC!G97</f>
        <v>411.79449440686665</v>
      </c>
    </row>
    <row r="12" spans="2:8" ht="15" customHeight="1">
      <c r="B12" s="245" t="s">
        <v>134</v>
      </c>
      <c r="C12" s="245"/>
      <c r="D12" s="245"/>
      <c r="E12" s="245"/>
      <c r="F12" s="245"/>
      <c r="G12" s="245"/>
      <c r="H12" s="82"/>
    </row>
    <row r="13" spans="2:8" ht="15" customHeight="1">
      <c r="B13" s="245" t="s">
        <v>135</v>
      </c>
      <c r="C13" s="245"/>
      <c r="D13" s="245"/>
      <c r="E13" s="245"/>
      <c r="F13" s="245"/>
      <c r="G13" s="245"/>
      <c r="H13" s="82"/>
    </row>
    <row r="14" spans="2:8" ht="18.75" customHeight="1">
      <c r="B14" s="77"/>
      <c r="C14" s="84"/>
      <c r="D14" s="85"/>
      <c r="E14" s="85"/>
      <c r="F14" s="85"/>
      <c r="G14" s="85"/>
      <c r="H14" s="86"/>
    </row>
    <row r="15" spans="2:8" ht="15" customHeight="1">
      <c r="B15" s="247" t="s">
        <v>125</v>
      </c>
      <c r="C15" s="248"/>
      <c r="D15" s="248"/>
      <c r="E15" s="248"/>
      <c r="F15" s="248"/>
      <c r="G15" s="248"/>
      <c r="H15" s="87">
        <v>5</v>
      </c>
    </row>
    <row r="16" spans="2:8" ht="13.5" customHeight="1">
      <c r="B16" s="88"/>
      <c r="C16" s="88"/>
      <c r="D16" s="88"/>
      <c r="E16" s="88"/>
      <c r="F16" s="88"/>
      <c r="G16" s="88"/>
      <c r="H16" s="89"/>
    </row>
    <row r="17" spans="2:13" ht="18" customHeight="1">
      <c r="B17" s="245" t="s">
        <v>126</v>
      </c>
      <c r="C17" s="245"/>
      <c r="D17" s="245"/>
      <c r="E17" s="245"/>
      <c r="F17" s="245"/>
      <c r="G17" s="245"/>
      <c r="H17" s="68">
        <f>(H8+H9+H10+H11)*H15</f>
        <v>11191.639138701001</v>
      </c>
    </row>
    <row r="18" spans="2:13" ht="15.75" customHeight="1">
      <c r="B18" s="91"/>
      <c r="C18" s="91"/>
      <c r="D18" s="91"/>
      <c r="E18" s="91"/>
      <c r="F18" s="91"/>
      <c r="G18" s="91"/>
      <c r="H18" s="92"/>
    </row>
    <row r="19" spans="2:13" ht="19.5" customHeight="1">
      <c r="B19" s="247" t="s">
        <v>127</v>
      </c>
      <c r="C19" s="248"/>
      <c r="D19" s="248"/>
      <c r="E19" s="248"/>
      <c r="F19" s="248"/>
      <c r="G19" s="248"/>
      <c r="H19" s="69">
        <f>APAC!G103*5</f>
        <v>0</v>
      </c>
    </row>
    <row r="20" spans="2:13" ht="10.5" customHeight="1">
      <c r="B20" s="94"/>
      <c r="C20" s="94"/>
      <c r="D20" s="94"/>
      <c r="E20" s="94"/>
      <c r="F20" s="94"/>
      <c r="G20" s="94"/>
      <c r="H20" s="93"/>
    </row>
    <row r="21" spans="2:13" ht="15.75" customHeight="1">
      <c r="B21" s="252" t="s">
        <v>128</v>
      </c>
      <c r="C21" s="252"/>
      <c r="D21" s="252"/>
      <c r="E21" s="252"/>
      <c r="F21" s="252"/>
      <c r="G21" s="252"/>
      <c r="H21" s="252"/>
    </row>
    <row r="22" spans="2:13" ht="12" customHeight="1">
      <c r="B22" s="95"/>
      <c r="C22" s="94"/>
      <c r="D22" s="94"/>
      <c r="E22" s="94"/>
      <c r="F22" s="94"/>
      <c r="G22" s="94"/>
      <c r="H22" s="93"/>
    </row>
    <row r="23" spans="2:13" ht="15.75" customHeight="1">
      <c r="B23" s="247" t="s">
        <v>126</v>
      </c>
      <c r="C23" s="248"/>
      <c r="D23" s="248"/>
      <c r="E23" s="248"/>
      <c r="F23" s="248"/>
      <c r="G23" s="249"/>
      <c r="H23" s="70">
        <f>H17</f>
        <v>11191.639138701001</v>
      </c>
      <c r="J23" s="90"/>
      <c r="K23" s="83"/>
    </row>
    <row r="24" spans="2:13" ht="15.75" customHeight="1">
      <c r="B24" s="247" t="s">
        <v>129</v>
      </c>
      <c r="C24" s="248"/>
      <c r="D24" s="248"/>
      <c r="E24" s="248"/>
      <c r="F24" s="248"/>
      <c r="G24" s="249"/>
      <c r="H24" s="69">
        <f>H19</f>
        <v>0</v>
      </c>
      <c r="M24" s="83"/>
    </row>
    <row r="25" spans="2:13" ht="15.75" customHeight="1">
      <c r="B25" s="247" t="s">
        <v>128</v>
      </c>
      <c r="C25" s="248"/>
      <c r="D25" s="248"/>
      <c r="E25" s="248"/>
      <c r="F25" s="248"/>
      <c r="G25" s="249"/>
      <c r="H25" s="68">
        <f>(H23+H19)*12</f>
        <v>134299.66966441201</v>
      </c>
    </row>
    <row r="26" spans="2:13" ht="17.25" customHeight="1">
      <c r="B26" s="94"/>
      <c r="C26" s="94"/>
      <c r="D26" s="94"/>
      <c r="E26" s="94"/>
      <c r="F26" s="94"/>
      <c r="G26" s="94"/>
      <c r="H26" s="93"/>
      <c r="J26" s="90"/>
    </row>
    <row r="27" spans="2:13" ht="15.75" customHeight="1">
      <c r="B27" s="94"/>
      <c r="C27" s="94"/>
      <c r="D27" s="94"/>
      <c r="E27" s="94"/>
      <c r="F27" s="94"/>
      <c r="G27" s="94"/>
      <c r="H27" s="93"/>
      <c r="J27" s="90"/>
    </row>
    <row r="28" spans="2:13" ht="18.75" customHeight="1">
      <c r="B28" s="94"/>
      <c r="C28" s="94"/>
      <c r="D28" s="94"/>
      <c r="E28" s="94"/>
      <c r="F28" s="94"/>
      <c r="G28" s="94"/>
      <c r="H28" s="93"/>
      <c r="J28" s="96"/>
      <c r="K28" s="96"/>
    </row>
    <row r="29" spans="2:13" ht="12" customHeight="1">
      <c r="H29" s="93"/>
    </row>
    <row r="30" spans="2:13" ht="12" customHeight="1"/>
    <row r="31" spans="2:13" ht="12" customHeight="1"/>
    <row r="32" spans="2:13" ht="12" customHeight="1"/>
    <row r="33" spans="8:8" ht="12" customHeight="1"/>
    <row r="34" spans="8:8" ht="12" customHeight="1"/>
    <row r="35" spans="8:8" ht="12" customHeight="1"/>
    <row r="36" spans="8:8" ht="12" customHeight="1">
      <c r="H36" s="83"/>
    </row>
    <row r="37" spans="8:8" ht="12" customHeight="1">
      <c r="H37" s="83"/>
    </row>
    <row r="38" spans="8:8" ht="12" customHeight="1">
      <c r="H38" s="83"/>
    </row>
    <row r="39" spans="8:8" ht="12" customHeight="1">
      <c r="H39" s="83"/>
    </row>
    <row r="40" spans="8:8" ht="12" customHeight="1">
      <c r="H40" s="83"/>
    </row>
    <row r="41" spans="8:8">
      <c r="H41" s="83"/>
    </row>
    <row r="42" spans="8:8">
      <c r="H42" s="83"/>
    </row>
    <row r="43" spans="8:8">
      <c r="H43" s="83"/>
    </row>
    <row r="44" spans="8:8">
      <c r="H44" s="83"/>
    </row>
    <row r="45" spans="8:8">
      <c r="H45" s="83"/>
    </row>
    <row r="46" spans="8:8">
      <c r="H46" s="83"/>
    </row>
    <row r="47" spans="8:8">
      <c r="H47" s="83"/>
    </row>
    <row r="48" spans="8:8">
      <c r="H48" s="83"/>
    </row>
    <row r="49" spans="8:8">
      <c r="H49" s="83"/>
    </row>
    <row r="50" spans="8:8">
      <c r="H50" s="83"/>
    </row>
    <row r="51" spans="8:8">
      <c r="H51" s="83"/>
    </row>
    <row r="52" spans="8:8">
      <c r="H52" s="83"/>
    </row>
    <row r="53" spans="8:8">
      <c r="H53" s="83"/>
    </row>
    <row r="54" spans="8:8">
      <c r="H54" s="83"/>
    </row>
    <row r="55" spans="8:8">
      <c r="H55" s="83"/>
    </row>
    <row r="56" spans="8:8">
      <c r="H56" s="83"/>
    </row>
    <row r="57" spans="8:8">
      <c r="H57" s="83"/>
    </row>
    <row r="58" spans="8:8">
      <c r="H58" s="83"/>
    </row>
    <row r="59" spans="8:8">
      <c r="H59" s="83"/>
    </row>
    <row r="60" spans="8:8">
      <c r="H60" s="83"/>
    </row>
    <row r="61" spans="8:8">
      <c r="H61" s="83"/>
    </row>
    <row r="62" spans="8:8">
      <c r="H62" s="83"/>
    </row>
    <row r="63" spans="8:8">
      <c r="H63" s="83"/>
    </row>
    <row r="64" spans="8:8">
      <c r="H64" s="83"/>
    </row>
    <row r="65" spans="8:8">
      <c r="H65" s="83"/>
    </row>
    <row r="66" spans="8:8">
      <c r="H66" s="83"/>
    </row>
    <row r="67" spans="8:8">
      <c r="H67" s="83"/>
    </row>
    <row r="68" spans="8:8">
      <c r="H68" s="83"/>
    </row>
    <row r="69" spans="8:8">
      <c r="H69" s="83"/>
    </row>
    <row r="70" spans="8:8">
      <c r="H70" s="83"/>
    </row>
    <row r="71" spans="8:8">
      <c r="H71" s="83"/>
    </row>
    <row r="72" spans="8:8">
      <c r="H72" s="83"/>
    </row>
    <row r="73" spans="8:8">
      <c r="H73" s="83"/>
    </row>
    <row r="74" spans="8:8">
      <c r="H74" s="83"/>
    </row>
    <row r="75" spans="8:8">
      <c r="H75" s="83"/>
    </row>
    <row r="76" spans="8:8">
      <c r="H76" s="83"/>
    </row>
    <row r="77" spans="8:8">
      <c r="H77" s="83"/>
    </row>
    <row r="78" spans="8:8">
      <c r="H78" s="83"/>
    </row>
    <row r="79" spans="8:8">
      <c r="H79" s="83"/>
    </row>
  </sheetData>
  <mergeCells count="21">
    <mergeCell ref="B25:G25"/>
    <mergeCell ref="B6:C6"/>
    <mergeCell ref="B8:G8"/>
    <mergeCell ref="B9:G9"/>
    <mergeCell ref="B10:G10"/>
    <mergeCell ref="B11:G11"/>
    <mergeCell ref="B15:G15"/>
    <mergeCell ref="B17:G17"/>
    <mergeCell ref="B19:G19"/>
    <mergeCell ref="B21:H21"/>
    <mergeCell ref="B23:G23"/>
    <mergeCell ref="B24:G24"/>
    <mergeCell ref="B12:G12"/>
    <mergeCell ref="B13:G13"/>
    <mergeCell ref="B2:H2"/>
    <mergeCell ref="B4:C5"/>
    <mergeCell ref="D4:D5"/>
    <mergeCell ref="E4:E5"/>
    <mergeCell ref="F4:F5"/>
    <mergeCell ref="G4:G5"/>
    <mergeCell ref="H4:H5"/>
  </mergeCells>
  <conditionalFormatting sqref="H6:H7">
    <cfRule type="cellIs" dxfId="0" priority="2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DADOS</vt:lpstr>
      <vt:lpstr>EMT</vt:lpstr>
      <vt:lpstr>APAC</vt:lpstr>
      <vt:lpstr>FISCAL DE PÁTIO</vt:lpstr>
      <vt:lpstr>GESTOR SEGURANÇA OPERACIONAL</vt:lpstr>
      <vt:lpstr>RESUMO</vt:lpstr>
      <vt:lpstr>APAC!Area_de_impressao</vt:lpstr>
      <vt:lpstr>DADOS!Area_de_impressao</vt:lpstr>
      <vt:lpstr>EMT!Area_de_impressao</vt:lpstr>
      <vt:lpstr>RESUMO!Area_de_impressao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Fiscal01</dc:creator>
  <cp:lastModifiedBy>User</cp:lastModifiedBy>
  <cp:lastPrinted>2025-12-10T12:18:26Z</cp:lastPrinted>
  <dcterms:created xsi:type="dcterms:W3CDTF">2023-06-13T18:06:59Z</dcterms:created>
  <dcterms:modified xsi:type="dcterms:W3CDTF">2025-12-10T12:18:29Z</dcterms:modified>
</cp:coreProperties>
</file>